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C33" i="1" l="1"/>
  <c r="D33" i="1"/>
  <c r="B33" i="1"/>
  <c r="C28" i="1"/>
  <c r="D28" i="1"/>
  <c r="B28" i="1"/>
  <c r="C38" i="1" l="1"/>
  <c r="C32" i="1" l="1"/>
  <c r="D32" i="1"/>
  <c r="B32" i="1"/>
  <c r="C29" i="1"/>
  <c r="B29" i="1"/>
  <c r="D27" i="1" l="1"/>
  <c r="D16" i="1"/>
  <c r="D26" i="1"/>
  <c r="D8" i="1"/>
  <c r="C27" i="1" l="1"/>
  <c r="C16" i="1"/>
  <c r="C26" i="1"/>
  <c r="C8" i="1"/>
  <c r="B27" i="1" l="1"/>
  <c r="B16" i="1"/>
  <c r="B26" i="1"/>
  <c r="B8" i="1"/>
  <c r="C25" i="1"/>
  <c r="D25" i="1"/>
  <c r="C24" i="1"/>
  <c r="D24" i="1"/>
  <c r="B24" i="1"/>
  <c r="B25" i="1" l="1"/>
  <c r="N42" i="1" l="1"/>
  <c r="N35" i="1" l="1"/>
  <c r="N14" i="1" l="1"/>
  <c r="N6" i="1" l="1"/>
  <c r="N5" i="1"/>
  <c r="L7" i="1" l="1"/>
  <c r="N8" i="1"/>
  <c r="N24" i="1"/>
  <c r="N25" i="1"/>
  <c r="N28" i="1"/>
  <c r="N29" i="1"/>
  <c r="N30" i="1"/>
  <c r="N31" i="1"/>
  <c r="N32" i="1"/>
  <c r="N33" i="1"/>
  <c r="N34" i="1"/>
  <c r="N36" i="1"/>
  <c r="N37" i="1"/>
  <c r="N38" i="1"/>
  <c r="N17" i="1"/>
  <c r="N18" i="1"/>
  <c r="N19" i="1"/>
  <c r="N20" i="1"/>
  <c r="N21" i="1"/>
  <c r="N22" i="1"/>
  <c r="N16" i="1"/>
  <c r="K15" i="1"/>
  <c r="L15" i="1"/>
  <c r="M15" i="1"/>
  <c r="N9" i="1"/>
  <c r="N10" i="1"/>
  <c r="N11" i="1"/>
  <c r="N12" i="1"/>
  <c r="N13" i="1"/>
  <c r="K7" i="1"/>
  <c r="M7" i="1"/>
  <c r="M39" i="1" l="1"/>
  <c r="M40" i="1" s="1"/>
  <c r="L39" i="1"/>
  <c r="L40" i="1" s="1"/>
  <c r="N27" i="1"/>
  <c r="K39" i="1"/>
  <c r="K40" i="1" l="1"/>
  <c r="H15" i="1" l="1"/>
  <c r="I15" i="1"/>
  <c r="J15" i="1"/>
  <c r="I7" i="1"/>
  <c r="J7" i="1"/>
  <c r="J39" i="1" l="1"/>
  <c r="J40" i="1" s="1"/>
  <c r="H7" i="1"/>
  <c r="H39" i="1"/>
  <c r="I39" i="1"/>
  <c r="I40" i="1" s="1"/>
  <c r="H40" i="1" l="1"/>
  <c r="E15" i="1" l="1"/>
  <c r="F15" i="1"/>
  <c r="G15" i="1"/>
  <c r="E7" i="1"/>
  <c r="F7" i="1"/>
  <c r="G7" i="1"/>
  <c r="D15" i="1"/>
  <c r="D39" i="1" s="1"/>
  <c r="D40" i="1" s="1"/>
  <c r="D7" i="1"/>
  <c r="C15" i="1"/>
  <c r="C7" i="1"/>
  <c r="B15" i="1"/>
  <c r="B7" i="1"/>
  <c r="G39" i="1" l="1"/>
  <c r="G40" i="1" s="1"/>
  <c r="N7" i="1"/>
  <c r="C39" i="1"/>
  <c r="C40" i="1" s="1"/>
  <c r="N15" i="1"/>
  <c r="F39" i="1"/>
  <c r="F40" i="1" s="1"/>
  <c r="N26" i="1"/>
  <c r="E39" i="1"/>
  <c r="E40" i="1" s="1"/>
  <c r="B43" i="1"/>
  <c r="C6" i="1" s="1"/>
  <c r="C43" i="1" l="1"/>
  <c r="D6" i="1" s="1"/>
  <c r="D43" i="1" s="1"/>
  <c r="E6" i="1" s="1"/>
  <c r="E43" i="1" s="1"/>
  <c r="N43" i="1"/>
  <c r="B39" i="1"/>
  <c r="F6" i="1" l="1"/>
  <c r="F43" i="1" s="1"/>
  <c r="B40" i="1"/>
  <c r="B41" i="1" s="1"/>
  <c r="C5" i="1" s="1"/>
  <c r="C41" i="1" s="1"/>
  <c r="N39" i="1"/>
  <c r="G6" i="1" l="1"/>
  <c r="G43" i="1" s="1"/>
  <c r="D5" i="1"/>
  <c r="N40" i="1"/>
  <c r="N41" i="1" s="1"/>
  <c r="H6" i="1" l="1"/>
  <c r="H43" i="1" s="1"/>
  <c r="D41" i="1"/>
  <c r="E5" i="1" s="1"/>
  <c r="E41" i="1" s="1"/>
  <c r="F5" i="1" s="1"/>
  <c r="F41" i="1" s="1"/>
  <c r="I6" i="1" l="1"/>
  <c r="I43" i="1" s="1"/>
  <c r="G5" i="1"/>
  <c r="G41" i="1" s="1"/>
  <c r="J6" i="1" l="1"/>
  <c r="J43" i="1" s="1"/>
  <c r="H5" i="1"/>
  <c r="H41" i="1" s="1"/>
  <c r="K6" i="1" l="1"/>
  <c r="K43" i="1" s="1"/>
  <c r="I5" i="1"/>
  <c r="I41" i="1" s="1"/>
  <c r="L6" i="1" l="1"/>
  <c r="L43" i="1" s="1"/>
  <c r="J5" i="1"/>
  <c r="J41" i="1" s="1"/>
  <c r="M6" i="1" l="1"/>
  <c r="M43" i="1" s="1"/>
  <c r="K5" i="1"/>
  <c r="K41" i="1" s="1"/>
  <c r="L5" i="1" l="1"/>
  <c r="L41" i="1" s="1"/>
  <c r="M5" i="1" l="1"/>
  <c r="M41" i="1" s="1"/>
</calcChain>
</file>

<file path=xl/sharedStrings.xml><?xml version="1.0" encoding="utf-8"?>
<sst xmlns="http://schemas.openxmlformats.org/spreadsheetml/2006/main" count="54" uniqueCount="45">
  <si>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</si>
  <si>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</si>
  <si>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</si>
  <si>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</si>
  <si>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</si>
  <si>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</si>
  <si>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</si>
  <si>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</si>
  <si>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</si>
  <si>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</si>
  <si>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</si>
  <si>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</si>
  <si>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</si>
  <si>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</si>
  <si>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</si>
  <si>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</si>
  <si>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</si>
  <si>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</si>
  <si>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</si>
  <si>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</si>
  <si>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</si>
  <si>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</si>
  <si>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</si>
  <si>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</si>
  <si>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</si>
  <si>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общедомовых приборов учета</t>
  </si>
  <si>
    <t>Отведение сточных вод ОИ</t>
  </si>
  <si>
    <t>Содержание жилья и текущий ремонт,  ОПУ</t>
  </si>
  <si>
    <t>Вознаграждение совета МКД</t>
  </si>
  <si>
    <t>Налоги с вознаграждения совета МКД</t>
  </si>
  <si>
    <t xml:space="preserve">Корректировка задолженности </t>
  </si>
  <si>
    <t xml:space="preserve">                 ОТЧЕТ по дому Горно-Алтайская, 73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</si>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</sst>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wrapText="1"/>
    </xf>
    <xf numFmtId="164" fontId="7" fillId="0" borderId="2" xfId="0" applyNumberFormat="1" applyFont="1" applyBorder="1" applyAlignment="1">
      <alignment horizontal="left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tabSelected="1" topLeftCell="A25" zoomScale="75" workbookViewId="0">
      <selection activeCell="Q35" sqref="Q35"/>
    </sheetView>
  </sheetViews>
  <sheetFormatPr defaultRowHeight="13.2" x14ac:dyDescent="0.25"/>
  <cols>
    <col min="1" max="1" width="58.6640625" customWidth="1"/>
    <col min="2" max="2" width="14.109375" customWidth="1"/>
    <col min="3" max="3" width="14" customWidth="1"/>
    <col min="4" max="4" width="14.5546875" customWidth="1"/>
    <col min="5" max="5" width="14.109375" hidden="1" customWidth="1"/>
    <col min="6" max="7" width="14" hidden="1" customWidth="1"/>
    <col min="8" max="8" width="14.33203125" hidden="1" customWidth="1"/>
    <col min="9" max="9" width="13.5546875" hidden="1" customWidth="1"/>
    <col min="10" max="13" width="14.5546875" hidden="1" customWidth="1"/>
    <col min="14" max="14" width="16.44140625" customWidth="1"/>
  </cols>
  <sheetData>
    <row r="1" spans="1:18" ht="20.25" customHeight="1" x14ac:dyDescent="0.35">
      <c r="A1" s="22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  <c r="G4" s="6" t="s">
        <v>37</v>
      </c>
      <c r="H4" s="6" t="s">
        <v>38</v>
      </c>
      <c r="I4" s="6" t="s">
        <v>39</v>
      </c>
      <c r="J4" s="6" t="s">
        <v>40</v>
      </c>
      <c r="K4" s="6" t="s">
        <v>41</v>
      </c>
      <c r="L4" s="6" t="s">
        <v>42</v>
      </c>
      <c r="M4" s="6" t="s">
        <v>43</v>
      </c>
      <c r="N4" s="6" t="s">
        <v>44</v>
      </c>
    </row>
    <row r="5" spans="1:18" ht="23.25" customHeight="1" thickBot="1" x14ac:dyDescent="0.3">
      <c r="A5" s="7" t="s">
        <v>16</v>
      </c>
      <c r="B5" s="16">
        <v>-684723.01</v>
      </c>
      <c r="C5" s="16">
        <f t="shared" ref="C5:D5" si="0">B41</f>
        <v>-681872.73598</v>
      </c>
      <c r="D5" s="16">
        <f t="shared" si="0"/>
        <v>-679737.4057</v>
      </c>
      <c r="E5" s="16">
        <f t="shared" ref="E5" si="1">D41</f>
        <v>-664644.60153999995</v>
      </c>
      <c r="F5" s="16">
        <f t="shared" ref="F5" si="2">E41</f>
        <v>-664644.60153999995</v>
      </c>
      <c r="G5" s="16">
        <f t="shared" ref="G5" si="3">F41</f>
        <v>-664644.60153999995</v>
      </c>
      <c r="H5" s="16">
        <f t="shared" ref="H5" si="4">G41</f>
        <v>-664644.60153999995</v>
      </c>
      <c r="I5" s="16">
        <f t="shared" ref="I5" si="5">H41</f>
        <v>-664644.60153999995</v>
      </c>
      <c r="J5" s="16">
        <f t="shared" ref="J5" si="6">I41</f>
        <v>-664644.60153999995</v>
      </c>
      <c r="K5" s="16">
        <f t="shared" ref="K5" si="7">J41</f>
        <v>-664644.60153999995</v>
      </c>
      <c r="L5" s="16">
        <f t="shared" ref="L5" si="8">K41</f>
        <v>-664644.60153999995</v>
      </c>
      <c r="M5" s="16">
        <f t="shared" ref="M5" si="9">L41</f>
        <v>-664644.60153999995</v>
      </c>
      <c r="N5" s="16">
        <f>B5</f>
        <v>-684723.01</v>
      </c>
    </row>
    <row r="6" spans="1:18" ht="21" customHeight="1" thickBot="1" x14ac:dyDescent="0.3">
      <c r="A6" s="7" t="s">
        <v>13</v>
      </c>
      <c r="B6" s="16">
        <v>-201484.26</v>
      </c>
      <c r="C6" s="16">
        <f t="shared" ref="C6:M6" si="10">B43</f>
        <v>-216659.05000000002</v>
      </c>
      <c r="D6" s="16">
        <f t="shared" si="10"/>
        <v>-213633.25999999998</v>
      </c>
      <c r="E6" s="16">
        <f t="shared" si="10"/>
        <v>-226896.81999999998</v>
      </c>
      <c r="F6" s="16">
        <f t="shared" si="10"/>
        <v>-226896.81999999998</v>
      </c>
      <c r="G6" s="16">
        <f t="shared" si="10"/>
        <v>-226896.81999999998</v>
      </c>
      <c r="H6" s="16">
        <f t="shared" si="10"/>
        <v>-226896.81999999998</v>
      </c>
      <c r="I6" s="16">
        <f t="shared" si="10"/>
        <v>-226896.81999999998</v>
      </c>
      <c r="J6" s="16">
        <f t="shared" si="10"/>
        <v>-226896.81999999998</v>
      </c>
      <c r="K6" s="16">
        <f t="shared" si="10"/>
        <v>-226896.81999999998</v>
      </c>
      <c r="L6" s="16">
        <f t="shared" si="10"/>
        <v>-226896.81999999998</v>
      </c>
      <c r="M6" s="16">
        <f t="shared" si="10"/>
        <v>-226896.81999999998</v>
      </c>
      <c r="N6" s="16">
        <f>B6</f>
        <v>-201484.26</v>
      </c>
    </row>
    <row r="7" spans="1:18" ht="20.25" customHeight="1" thickBot="1" x14ac:dyDescent="0.3">
      <c r="A7" s="8" t="s">
        <v>12</v>
      </c>
      <c r="B7" s="14">
        <f>SUM(B8:B14)</f>
        <v>78733.03</v>
      </c>
      <c r="C7" s="14">
        <f>SUM(C8:C14)</f>
        <v>84094.37000000001</v>
      </c>
      <c r="D7" s="14">
        <f>SUM(D8:D14)</f>
        <v>83428.44</v>
      </c>
      <c r="E7" s="14">
        <f t="shared" ref="E7:M7" si="11">SUM(E8:E14)</f>
        <v>0</v>
      </c>
      <c r="F7" s="14">
        <f t="shared" si="11"/>
        <v>0</v>
      </c>
      <c r="G7" s="14">
        <f t="shared" si="11"/>
        <v>0</v>
      </c>
      <c r="H7" s="14">
        <f t="shared" si="11"/>
        <v>0</v>
      </c>
      <c r="I7" s="14">
        <f t="shared" si="11"/>
        <v>0</v>
      </c>
      <c r="J7" s="14">
        <f t="shared" si="11"/>
        <v>0</v>
      </c>
      <c r="K7" s="14">
        <f t="shared" si="11"/>
        <v>0</v>
      </c>
      <c r="L7" s="14">
        <f t="shared" si="11"/>
        <v>0</v>
      </c>
      <c r="M7" s="14">
        <f t="shared" si="11"/>
        <v>0</v>
      </c>
      <c r="N7" s="14">
        <f>SUM(B7:M7)</f>
        <v>246255.84000000003</v>
      </c>
    </row>
    <row r="8" spans="1:18" ht="22.2" customHeight="1" thickBot="1" x14ac:dyDescent="0.3">
      <c r="A8" s="4" t="s">
        <v>27</v>
      </c>
      <c r="B8" s="9">
        <f>69740+1470.89</f>
        <v>71210.89</v>
      </c>
      <c r="C8" s="9">
        <f>69740+1470.89</f>
        <v>71210.89</v>
      </c>
      <c r="D8" s="9">
        <f>69740+1470.89</f>
        <v>71210.89</v>
      </c>
      <c r="E8" s="9"/>
      <c r="F8" s="9"/>
      <c r="G8" s="9"/>
      <c r="H8" s="9"/>
      <c r="I8" s="9"/>
      <c r="J8" s="9"/>
      <c r="K8" s="9"/>
      <c r="L8" s="9"/>
      <c r="M8" s="9"/>
      <c r="N8" s="9">
        <f>SUM(B8:M8)</f>
        <v>213632.66999999998</v>
      </c>
    </row>
    <row r="9" spans="1:18" ht="24.75" customHeight="1" thickBot="1" x14ac:dyDescent="0.3">
      <c r="A9" s="4" t="s">
        <v>17</v>
      </c>
      <c r="B9" s="9">
        <v>1482.5</v>
      </c>
      <c r="C9" s="9">
        <v>6839.3</v>
      </c>
      <c r="D9" s="9">
        <v>6173.37</v>
      </c>
      <c r="E9" s="9"/>
      <c r="F9" s="9"/>
      <c r="G9" s="9"/>
      <c r="H9" s="9"/>
      <c r="I9" s="9"/>
      <c r="J9" s="9"/>
      <c r="K9" s="9"/>
      <c r="L9" s="9"/>
      <c r="M9" s="9"/>
      <c r="N9" s="9">
        <f t="shared" ref="N9:N14" si="12">SUM(B9:M9)</f>
        <v>14495.169999999998</v>
      </c>
    </row>
    <row r="10" spans="1:18" ht="21.75" customHeight="1" thickBot="1" x14ac:dyDescent="0.3">
      <c r="A10" s="4" t="s">
        <v>18</v>
      </c>
      <c r="B10" s="9">
        <v>329.8</v>
      </c>
      <c r="C10" s="9">
        <v>329.8</v>
      </c>
      <c r="D10" s="9">
        <v>329.8</v>
      </c>
      <c r="E10" s="9"/>
      <c r="F10" s="9"/>
      <c r="G10" s="9"/>
      <c r="H10" s="9"/>
      <c r="I10" s="9"/>
      <c r="J10" s="9"/>
      <c r="K10" s="9"/>
      <c r="L10" s="9"/>
      <c r="M10" s="9"/>
      <c r="N10" s="9">
        <f t="shared" si="12"/>
        <v>989.40000000000009</v>
      </c>
    </row>
    <row r="11" spans="1:18" ht="22.5" customHeight="1" thickBot="1" x14ac:dyDescent="0.3">
      <c r="A11" s="4" t="s">
        <v>19</v>
      </c>
      <c r="B11" s="9">
        <v>0</v>
      </c>
      <c r="C11" s="9">
        <v>0</v>
      </c>
      <c r="D11" s="9">
        <v>0</v>
      </c>
      <c r="E11" s="9"/>
      <c r="F11" s="9"/>
      <c r="G11" s="9"/>
      <c r="H11" s="9"/>
      <c r="I11" s="9"/>
      <c r="J11" s="9"/>
      <c r="K11" s="9"/>
      <c r="L11" s="9"/>
      <c r="M11" s="9"/>
      <c r="N11" s="9">
        <f t="shared" si="12"/>
        <v>0</v>
      </c>
    </row>
    <row r="12" spans="1:18" ht="22.5" customHeight="1" thickBot="1" x14ac:dyDescent="0.3">
      <c r="A12" s="4" t="s">
        <v>26</v>
      </c>
      <c r="B12" s="9">
        <v>277.83999999999997</v>
      </c>
      <c r="C12" s="9">
        <v>282.38</v>
      </c>
      <c r="D12" s="9">
        <v>282.38</v>
      </c>
      <c r="E12" s="9"/>
      <c r="F12" s="9"/>
      <c r="G12" s="9"/>
      <c r="H12" s="9"/>
      <c r="I12" s="9"/>
      <c r="J12" s="9"/>
      <c r="K12" s="9"/>
      <c r="L12" s="9"/>
      <c r="M12" s="9"/>
      <c r="N12" s="9">
        <f t="shared" si="12"/>
        <v>842.6</v>
      </c>
    </row>
    <row r="13" spans="1:18" ht="22.5" customHeight="1" thickBot="1" x14ac:dyDescent="0.3">
      <c r="A13" s="4" t="s">
        <v>28</v>
      </c>
      <c r="B13" s="9">
        <v>5262</v>
      </c>
      <c r="C13" s="9">
        <v>5262</v>
      </c>
      <c r="D13" s="9">
        <v>5262</v>
      </c>
      <c r="E13" s="9"/>
      <c r="F13" s="9"/>
      <c r="G13" s="9"/>
      <c r="H13" s="9"/>
      <c r="I13" s="9"/>
      <c r="J13" s="9"/>
      <c r="K13" s="9"/>
      <c r="L13" s="9"/>
      <c r="M13" s="9"/>
      <c r="N13" s="9">
        <f t="shared" si="12"/>
        <v>15786</v>
      </c>
    </row>
    <row r="14" spans="1:18" ht="24" customHeight="1" thickBot="1" x14ac:dyDescent="0.3">
      <c r="A14" s="4" t="s">
        <v>15</v>
      </c>
      <c r="B14" s="9">
        <v>170</v>
      </c>
      <c r="C14" s="9">
        <v>170</v>
      </c>
      <c r="D14" s="9">
        <v>170</v>
      </c>
      <c r="E14" s="9"/>
      <c r="F14" s="9"/>
      <c r="G14" s="9"/>
      <c r="H14" s="9"/>
      <c r="I14" s="9"/>
      <c r="J14" s="9"/>
      <c r="K14" s="9"/>
      <c r="L14" s="9"/>
      <c r="M14" s="9"/>
      <c r="N14" s="9">
        <f t="shared" si="12"/>
        <v>510</v>
      </c>
    </row>
    <row r="15" spans="1:18" ht="20.25" customHeight="1" thickBot="1" x14ac:dyDescent="0.3">
      <c r="A15" s="10" t="s">
        <v>8</v>
      </c>
      <c r="B15" s="17">
        <f>SUM(B16:B22)</f>
        <v>63558.239999999998</v>
      </c>
      <c r="C15" s="17">
        <f>SUM(C16:C22)</f>
        <v>79250.870000000024</v>
      </c>
      <c r="D15" s="17">
        <f>SUM(D16:D22)</f>
        <v>70164.88</v>
      </c>
      <c r="E15" s="17">
        <f t="shared" ref="E15:M15" si="13">SUM(E16:E22)</f>
        <v>0</v>
      </c>
      <c r="F15" s="17">
        <f t="shared" si="13"/>
        <v>0</v>
      </c>
      <c r="G15" s="17">
        <f t="shared" si="13"/>
        <v>0</v>
      </c>
      <c r="H15" s="17">
        <f t="shared" si="13"/>
        <v>0</v>
      </c>
      <c r="I15" s="17">
        <f t="shared" si="13"/>
        <v>0</v>
      </c>
      <c r="J15" s="17">
        <f t="shared" si="13"/>
        <v>0</v>
      </c>
      <c r="K15" s="17">
        <f t="shared" si="13"/>
        <v>0</v>
      </c>
      <c r="L15" s="17">
        <f t="shared" si="13"/>
        <v>0</v>
      </c>
      <c r="M15" s="17">
        <f t="shared" si="13"/>
        <v>0</v>
      </c>
      <c r="N15" s="17">
        <f>SUM(B15:M15)</f>
        <v>212973.99000000002</v>
      </c>
    </row>
    <row r="16" spans="1:18" ht="24" customHeight="1" thickBot="1" x14ac:dyDescent="0.3">
      <c r="A16" s="4" t="s">
        <v>27</v>
      </c>
      <c r="B16" s="9">
        <f>57325.95+1209.07</f>
        <v>58535.02</v>
      </c>
      <c r="C16" s="9">
        <f>69404.69+1601.82</f>
        <v>71006.510000000009</v>
      </c>
      <c r="D16" s="9">
        <f>63259.61+1312.97</f>
        <v>64572.58</v>
      </c>
      <c r="E16" s="9"/>
      <c r="F16" s="9"/>
      <c r="G16" s="9"/>
      <c r="H16" s="9"/>
      <c r="I16" s="9"/>
      <c r="J16" s="9"/>
      <c r="K16" s="9"/>
      <c r="L16" s="9"/>
      <c r="M16" s="9"/>
      <c r="N16" s="9">
        <f>SUM(B16:M16)</f>
        <v>194114.11</v>
      </c>
    </row>
    <row r="17" spans="1:15" ht="26.25" customHeight="1" thickBot="1" x14ac:dyDescent="0.3">
      <c r="A17" s="4" t="s">
        <v>17</v>
      </c>
      <c r="B17" s="9">
        <v>60.88</v>
      </c>
      <c r="C17" s="9">
        <v>1379.7</v>
      </c>
      <c r="D17" s="9">
        <v>45.67</v>
      </c>
      <c r="E17" s="9"/>
      <c r="F17" s="9"/>
      <c r="G17" s="9"/>
      <c r="H17" s="9"/>
      <c r="I17" s="9"/>
      <c r="J17" s="9"/>
      <c r="K17" s="9"/>
      <c r="L17" s="9"/>
      <c r="M17" s="9"/>
      <c r="N17" s="9">
        <f t="shared" ref="N17:N22" si="14">SUM(B17:M17)</f>
        <v>1486.2500000000002</v>
      </c>
    </row>
    <row r="18" spans="1:15" ht="26.25" customHeight="1" thickBot="1" x14ac:dyDescent="0.3">
      <c r="A18" s="4" t="s">
        <v>18</v>
      </c>
      <c r="B18" s="9">
        <v>266.64999999999998</v>
      </c>
      <c r="C18" s="9">
        <v>327.66000000000003</v>
      </c>
      <c r="D18" s="9">
        <v>298.72000000000003</v>
      </c>
      <c r="E18" s="9"/>
      <c r="F18" s="9"/>
      <c r="G18" s="9"/>
      <c r="H18" s="9"/>
      <c r="I18" s="9"/>
      <c r="J18" s="9"/>
      <c r="K18" s="9"/>
      <c r="L18" s="9"/>
      <c r="M18" s="9"/>
      <c r="N18" s="9">
        <f t="shared" si="14"/>
        <v>893.03</v>
      </c>
    </row>
    <row r="19" spans="1:15" ht="24" customHeight="1" thickBot="1" x14ac:dyDescent="0.3">
      <c r="A19" s="4" t="s">
        <v>19</v>
      </c>
      <c r="B19" s="9">
        <v>0</v>
      </c>
      <c r="C19" s="9">
        <v>189.46</v>
      </c>
      <c r="D19" s="9">
        <v>103.58</v>
      </c>
      <c r="E19" s="9"/>
      <c r="F19" s="9"/>
      <c r="G19" s="9"/>
      <c r="H19" s="9"/>
      <c r="I19" s="9"/>
      <c r="J19" s="9"/>
      <c r="K19" s="9"/>
      <c r="L19" s="9"/>
      <c r="M19" s="9"/>
      <c r="N19" s="9">
        <f t="shared" si="14"/>
        <v>293.04000000000002</v>
      </c>
    </row>
    <row r="20" spans="1:15" ht="24" customHeight="1" thickBot="1" x14ac:dyDescent="0.3">
      <c r="A20" s="4" t="s">
        <v>26</v>
      </c>
      <c r="B20" s="9">
        <v>228.39</v>
      </c>
      <c r="C20" s="9">
        <v>276.24</v>
      </c>
      <c r="D20" s="9">
        <v>256.23</v>
      </c>
      <c r="E20" s="9"/>
      <c r="F20" s="9"/>
      <c r="G20" s="9"/>
      <c r="H20" s="9"/>
      <c r="I20" s="9"/>
      <c r="J20" s="9"/>
      <c r="K20" s="9"/>
      <c r="L20" s="9"/>
      <c r="M20" s="9"/>
      <c r="N20" s="9">
        <f t="shared" si="14"/>
        <v>760.86</v>
      </c>
    </row>
    <row r="21" spans="1:15" ht="24" customHeight="1" thickBot="1" x14ac:dyDescent="0.3">
      <c r="A21" s="4" t="s">
        <v>28</v>
      </c>
      <c r="B21" s="9">
        <v>4297.3</v>
      </c>
      <c r="C21" s="9">
        <v>5971.3</v>
      </c>
      <c r="D21" s="9">
        <v>4648.1000000000004</v>
      </c>
      <c r="E21" s="9"/>
      <c r="F21" s="9"/>
      <c r="G21" s="9"/>
      <c r="H21" s="9"/>
      <c r="I21" s="9"/>
      <c r="J21" s="9"/>
      <c r="K21" s="9"/>
      <c r="L21" s="9"/>
      <c r="M21" s="9"/>
      <c r="N21" s="9">
        <f t="shared" si="14"/>
        <v>14916.7</v>
      </c>
    </row>
    <row r="22" spans="1:15" ht="21" customHeight="1" thickBot="1" x14ac:dyDescent="0.3">
      <c r="A22" s="4" t="s">
        <v>15</v>
      </c>
      <c r="B22" s="15">
        <v>170</v>
      </c>
      <c r="C22" s="15">
        <v>100</v>
      </c>
      <c r="D22" s="15">
        <v>240</v>
      </c>
      <c r="E22" s="15"/>
      <c r="F22" s="15"/>
      <c r="G22" s="15"/>
      <c r="H22" s="15"/>
      <c r="I22" s="15"/>
      <c r="J22" s="15"/>
      <c r="K22" s="9"/>
      <c r="L22" s="9"/>
      <c r="M22" s="9"/>
      <c r="N22" s="9">
        <f t="shared" si="14"/>
        <v>510</v>
      </c>
      <c r="O22" s="3"/>
    </row>
    <row r="23" spans="1:15" ht="21.75" customHeight="1" thickBot="1" x14ac:dyDescent="0.35">
      <c r="A23" s="11" t="s">
        <v>24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</row>
    <row r="24" spans="1:15" ht="19.5" customHeight="1" thickBot="1" x14ac:dyDescent="0.3">
      <c r="A24" s="4" t="s">
        <v>1</v>
      </c>
      <c r="B24" s="9">
        <f>2536*0.65</f>
        <v>1648.4</v>
      </c>
      <c r="C24" s="9">
        <f t="shared" ref="C24:D24" si="15">2536*0.65</f>
        <v>1648.4</v>
      </c>
      <c r="D24" s="9">
        <f t="shared" si="15"/>
        <v>1648.4</v>
      </c>
      <c r="E24" s="9"/>
      <c r="F24" s="9"/>
      <c r="G24" s="9"/>
      <c r="H24" s="9"/>
      <c r="I24" s="9"/>
      <c r="J24" s="9"/>
      <c r="K24" s="9"/>
      <c r="L24" s="9"/>
      <c r="M24" s="9"/>
      <c r="N24" s="9">
        <f t="shared" ref="N24:N38" si="16">SUM(B24:M24)</f>
        <v>4945.2000000000007</v>
      </c>
    </row>
    <row r="25" spans="1:15" ht="22.5" customHeight="1" thickBot="1" x14ac:dyDescent="0.3">
      <c r="A25" s="4" t="s">
        <v>2</v>
      </c>
      <c r="B25" s="9">
        <f t="shared" ref="B25:D25" si="17">2536*0.2</f>
        <v>507.20000000000005</v>
      </c>
      <c r="C25" s="9">
        <f t="shared" si="17"/>
        <v>507.20000000000005</v>
      </c>
      <c r="D25" s="9">
        <f t="shared" si="17"/>
        <v>507.20000000000005</v>
      </c>
      <c r="E25" s="9"/>
      <c r="F25" s="9"/>
      <c r="G25" s="9"/>
      <c r="H25" s="9"/>
      <c r="I25" s="9"/>
      <c r="J25" s="9"/>
      <c r="K25" s="9"/>
      <c r="L25" s="9"/>
      <c r="M25" s="9"/>
      <c r="N25" s="9">
        <f t="shared" si="16"/>
        <v>1521.6000000000001</v>
      </c>
    </row>
    <row r="26" spans="1:15" ht="21" customHeight="1" thickBot="1" x14ac:dyDescent="0.3">
      <c r="A26" s="4" t="s">
        <v>3</v>
      </c>
      <c r="B26" s="9">
        <f>78563.03*2.6%</f>
        <v>2042.6387800000002</v>
      </c>
      <c r="C26" s="9">
        <f>83924.37*2.6%</f>
        <v>2182.0336200000002</v>
      </c>
      <c r="D26" s="9">
        <f>83258.44*2.6%</f>
        <v>2164.7194400000003</v>
      </c>
      <c r="E26" s="9"/>
      <c r="F26" s="9"/>
      <c r="G26" s="9"/>
      <c r="H26" s="9"/>
      <c r="I26" s="9"/>
      <c r="J26" s="9"/>
      <c r="K26" s="9"/>
      <c r="L26" s="9"/>
      <c r="M26" s="9"/>
      <c r="N26" s="9">
        <f t="shared" si="16"/>
        <v>6389.3918400000002</v>
      </c>
    </row>
    <row r="27" spans="1:15" ht="23.25" customHeight="1" thickBot="1" x14ac:dyDescent="0.3">
      <c r="A27" s="4" t="s">
        <v>4</v>
      </c>
      <c r="B27" s="9">
        <f>63388.24*3%</f>
        <v>1901.6471999999999</v>
      </c>
      <c r="C27" s="9">
        <f>79150.87*3%</f>
        <v>2374.5260999999996</v>
      </c>
      <c r="D27" s="9">
        <f>69924.88*3%</f>
        <v>2097.7464</v>
      </c>
      <c r="E27" s="9"/>
      <c r="F27" s="9"/>
      <c r="G27" s="9"/>
      <c r="H27" s="9"/>
      <c r="I27" s="9"/>
      <c r="J27" s="9"/>
      <c r="K27" s="9"/>
      <c r="L27" s="9"/>
      <c r="M27" s="9"/>
      <c r="N27" s="9">
        <f t="shared" si="16"/>
        <v>6373.9196999999995</v>
      </c>
    </row>
    <row r="28" spans="1:15" ht="23.25" customHeight="1" thickBot="1" x14ac:dyDescent="0.3">
      <c r="A28" s="4" t="s">
        <v>9</v>
      </c>
      <c r="B28" s="20">
        <f>2536*12</f>
        <v>30432</v>
      </c>
      <c r="C28" s="20">
        <f t="shared" ref="C28:D28" si="18">2536*12</f>
        <v>30432</v>
      </c>
      <c r="D28" s="20">
        <f t="shared" si="18"/>
        <v>30432</v>
      </c>
      <c r="E28" s="20"/>
      <c r="F28" s="20"/>
      <c r="G28" s="20"/>
      <c r="H28" s="20"/>
      <c r="I28" s="20"/>
      <c r="J28" s="20"/>
      <c r="K28" s="20"/>
      <c r="L28" s="20"/>
      <c r="M28" s="20"/>
      <c r="N28" s="9">
        <f t="shared" si="16"/>
        <v>91296</v>
      </c>
    </row>
    <row r="29" spans="1:15" ht="26.25" customHeight="1" thickBot="1" x14ac:dyDescent="0.3">
      <c r="A29" s="4" t="s">
        <v>20</v>
      </c>
      <c r="B29" s="9">
        <f>6167.91+671.3</f>
        <v>6839.21</v>
      </c>
      <c r="C29" s="9">
        <f>5567.43+605.94</f>
        <v>6173.3700000000008</v>
      </c>
      <c r="D29" s="9">
        <v>0</v>
      </c>
      <c r="E29" s="9"/>
      <c r="F29" s="9"/>
      <c r="G29" s="9"/>
      <c r="H29" s="9"/>
      <c r="I29" s="9"/>
      <c r="J29" s="9"/>
      <c r="K29" s="9"/>
      <c r="L29" s="9"/>
      <c r="M29" s="9"/>
      <c r="N29" s="9">
        <f t="shared" si="16"/>
        <v>13012.580000000002</v>
      </c>
    </row>
    <row r="30" spans="1:15" ht="26.25" customHeight="1" thickBot="1" x14ac:dyDescent="0.3">
      <c r="A30" s="4" t="s">
        <v>21</v>
      </c>
      <c r="B30" s="9">
        <v>494.61</v>
      </c>
      <c r="C30" s="9">
        <v>494.61</v>
      </c>
      <c r="D30" s="9">
        <v>494.61</v>
      </c>
      <c r="E30" s="9"/>
      <c r="F30" s="9"/>
      <c r="G30" s="9"/>
      <c r="H30" s="9"/>
      <c r="I30" s="9"/>
      <c r="J30" s="9"/>
      <c r="K30" s="9"/>
      <c r="L30" s="9"/>
      <c r="M30" s="9"/>
      <c r="N30" s="9">
        <f t="shared" si="16"/>
        <v>1483.83</v>
      </c>
    </row>
    <row r="31" spans="1:15" ht="26.25" customHeight="1" thickBot="1" x14ac:dyDescent="0.3">
      <c r="A31" s="4" t="s">
        <v>22</v>
      </c>
      <c r="B31" s="9">
        <v>0</v>
      </c>
      <c r="C31" s="9">
        <v>0</v>
      </c>
      <c r="D31" s="9">
        <v>0</v>
      </c>
      <c r="E31" s="9"/>
      <c r="F31" s="9"/>
      <c r="G31" s="9"/>
      <c r="H31" s="9"/>
      <c r="I31" s="9"/>
      <c r="J31" s="9"/>
      <c r="K31" s="9"/>
      <c r="L31" s="9"/>
      <c r="M31" s="9"/>
      <c r="N31" s="9">
        <f t="shared" si="16"/>
        <v>0</v>
      </c>
    </row>
    <row r="32" spans="1:15" ht="26.25" customHeight="1" thickBot="1" x14ac:dyDescent="0.3">
      <c r="A32" s="4" t="s">
        <v>26</v>
      </c>
      <c r="B32" s="9">
        <f>282.42+0</f>
        <v>282.42</v>
      </c>
      <c r="C32" s="9">
        <f t="shared" ref="C32:D32" si="19">282.42+0</f>
        <v>282.42</v>
      </c>
      <c r="D32" s="9">
        <f t="shared" si="19"/>
        <v>282.42</v>
      </c>
      <c r="E32" s="9"/>
      <c r="F32" s="9"/>
      <c r="G32" s="9"/>
      <c r="H32" s="9"/>
      <c r="I32" s="9"/>
      <c r="J32" s="9"/>
      <c r="K32" s="9"/>
      <c r="L32" s="9"/>
      <c r="M32" s="9"/>
      <c r="N32" s="9">
        <f t="shared" si="16"/>
        <v>847.26</v>
      </c>
    </row>
    <row r="33" spans="1:14" ht="22.5" customHeight="1" thickBot="1" x14ac:dyDescent="0.3">
      <c r="A33" s="4" t="s">
        <v>6</v>
      </c>
      <c r="B33" s="9">
        <f>2536*4.13</f>
        <v>10473.68</v>
      </c>
      <c r="C33" s="9">
        <f t="shared" ref="C33:D33" si="20">2536*4.13</f>
        <v>10473.68</v>
      </c>
      <c r="D33" s="9">
        <f t="shared" si="20"/>
        <v>10473.68</v>
      </c>
      <c r="E33" s="9"/>
      <c r="F33" s="9"/>
      <c r="G33" s="9"/>
      <c r="H33" s="9"/>
      <c r="I33" s="9"/>
      <c r="J33" s="9"/>
      <c r="K33" s="9"/>
      <c r="L33" s="9"/>
      <c r="M33" s="9"/>
      <c r="N33" s="9">
        <f t="shared" si="16"/>
        <v>31421.040000000001</v>
      </c>
    </row>
    <row r="34" spans="1:14" ht="21.75" customHeight="1" thickBot="1" x14ac:dyDescent="0.3">
      <c r="A34" s="21" t="s">
        <v>28</v>
      </c>
      <c r="B34" s="9">
        <v>4425.16</v>
      </c>
      <c r="C34" s="9">
        <v>3738.3</v>
      </c>
      <c r="D34" s="9">
        <v>5195.3</v>
      </c>
      <c r="E34" s="9"/>
      <c r="F34" s="9"/>
      <c r="G34" s="9"/>
      <c r="H34" s="9"/>
      <c r="I34" s="9"/>
      <c r="J34" s="9"/>
      <c r="K34" s="9"/>
      <c r="L34" s="9"/>
      <c r="M34" s="9"/>
      <c r="N34" s="9">
        <f t="shared" si="16"/>
        <v>13358.76</v>
      </c>
    </row>
    <row r="35" spans="1:14" ht="21.75" customHeight="1" thickBot="1" x14ac:dyDescent="0.3">
      <c r="A35" s="21" t="s">
        <v>29</v>
      </c>
      <c r="B35" s="9">
        <v>661</v>
      </c>
      <c r="C35" s="9">
        <v>559</v>
      </c>
      <c r="D35" s="9">
        <v>776</v>
      </c>
      <c r="E35" s="9"/>
      <c r="F35" s="9"/>
      <c r="G35" s="9"/>
      <c r="H35" s="9"/>
      <c r="I35" s="9"/>
      <c r="J35" s="9"/>
      <c r="K35" s="9"/>
      <c r="L35" s="9"/>
      <c r="M35" s="9"/>
      <c r="N35" s="9">
        <f t="shared" si="16"/>
        <v>1996</v>
      </c>
    </row>
    <row r="36" spans="1:14" ht="23.4" customHeight="1" thickBot="1" x14ac:dyDescent="0.3">
      <c r="A36" s="4" t="s">
        <v>25</v>
      </c>
      <c r="B36" s="9">
        <v>1000</v>
      </c>
      <c r="C36" s="9">
        <v>1000</v>
      </c>
      <c r="D36" s="9">
        <v>1000</v>
      </c>
      <c r="E36" s="9"/>
      <c r="F36" s="9"/>
      <c r="G36" s="9"/>
      <c r="H36" s="9"/>
      <c r="I36" s="9"/>
      <c r="J36" s="9"/>
      <c r="K36" s="9"/>
      <c r="L36" s="9"/>
      <c r="M36" s="9"/>
      <c r="N36" s="9">
        <f t="shared" si="16"/>
        <v>3000</v>
      </c>
    </row>
    <row r="37" spans="1:14" ht="24.75" customHeight="1" thickBot="1" x14ac:dyDescent="0.3">
      <c r="A37" s="4" t="s">
        <v>14</v>
      </c>
      <c r="B37" s="9">
        <v>0</v>
      </c>
      <c r="C37" s="9">
        <v>0</v>
      </c>
      <c r="D37" s="9">
        <v>0</v>
      </c>
      <c r="E37" s="9"/>
      <c r="F37" s="9"/>
      <c r="G37" s="9"/>
      <c r="H37" s="9"/>
      <c r="I37" s="9"/>
      <c r="J37" s="9"/>
      <c r="K37" s="9"/>
      <c r="L37" s="9"/>
      <c r="M37" s="9"/>
      <c r="N37" s="9">
        <f t="shared" si="16"/>
        <v>0</v>
      </c>
    </row>
    <row r="38" spans="1:14" ht="24" customHeight="1" thickBot="1" x14ac:dyDescent="0.3">
      <c r="A38" s="4" t="s">
        <v>10</v>
      </c>
      <c r="B38" s="9">
        <v>0</v>
      </c>
      <c r="C38" s="9">
        <f>17250</f>
        <v>17250</v>
      </c>
      <c r="D38" s="9">
        <v>0</v>
      </c>
      <c r="E38" s="9"/>
      <c r="F38" s="9"/>
      <c r="G38" s="9"/>
      <c r="H38" s="9"/>
      <c r="I38" s="9"/>
      <c r="J38" s="9"/>
      <c r="K38" s="9"/>
      <c r="L38" s="9"/>
      <c r="M38" s="9"/>
      <c r="N38" s="9">
        <f t="shared" si="16"/>
        <v>17250</v>
      </c>
    </row>
    <row r="39" spans="1:14" ht="22.5" customHeight="1" thickBot="1" x14ac:dyDescent="0.3">
      <c r="A39" s="8" t="s">
        <v>23</v>
      </c>
      <c r="B39" s="14">
        <f t="shared" ref="B39:M39" si="21">SUM(B24:B38)</f>
        <v>60707.965979999994</v>
      </c>
      <c r="C39" s="14">
        <f t="shared" si="21"/>
        <v>77115.539720000001</v>
      </c>
      <c r="D39" s="14">
        <f t="shared" si="21"/>
        <v>55072.075840000005</v>
      </c>
      <c r="E39" s="14">
        <f t="shared" si="21"/>
        <v>0</v>
      </c>
      <c r="F39" s="14">
        <f t="shared" si="21"/>
        <v>0</v>
      </c>
      <c r="G39" s="14">
        <f t="shared" si="21"/>
        <v>0</v>
      </c>
      <c r="H39" s="14">
        <f t="shared" si="21"/>
        <v>0</v>
      </c>
      <c r="I39" s="14">
        <f t="shared" si="21"/>
        <v>0</v>
      </c>
      <c r="J39" s="14">
        <f t="shared" si="21"/>
        <v>0</v>
      </c>
      <c r="K39" s="14">
        <f t="shared" si="21"/>
        <v>0</v>
      </c>
      <c r="L39" s="14">
        <f t="shared" si="21"/>
        <v>0</v>
      </c>
      <c r="M39" s="14">
        <f t="shared" si="21"/>
        <v>0</v>
      </c>
      <c r="N39" s="14">
        <f>SUM(B39:M39)</f>
        <v>192895.58153999998</v>
      </c>
    </row>
    <row r="40" spans="1:14" ht="19.5" customHeight="1" thickBot="1" x14ac:dyDescent="0.3">
      <c r="A40" s="4" t="s">
        <v>5</v>
      </c>
      <c r="B40" s="18">
        <f t="shared" ref="B40:N40" si="22">B15-B39</f>
        <v>2850.2740200000044</v>
      </c>
      <c r="C40" s="18">
        <f t="shared" si="22"/>
        <v>2135.3302800000238</v>
      </c>
      <c r="D40" s="18">
        <f t="shared" si="22"/>
        <v>15092.80416</v>
      </c>
      <c r="E40" s="18">
        <f t="shared" si="22"/>
        <v>0</v>
      </c>
      <c r="F40" s="18">
        <f t="shared" si="22"/>
        <v>0</v>
      </c>
      <c r="G40" s="18">
        <f t="shared" si="22"/>
        <v>0</v>
      </c>
      <c r="H40" s="18">
        <f t="shared" si="22"/>
        <v>0</v>
      </c>
      <c r="I40" s="18">
        <f t="shared" si="22"/>
        <v>0</v>
      </c>
      <c r="J40" s="18">
        <f t="shared" si="22"/>
        <v>0</v>
      </c>
      <c r="K40" s="18">
        <f t="shared" si="22"/>
        <v>0</v>
      </c>
      <c r="L40" s="18">
        <f t="shared" si="22"/>
        <v>0</v>
      </c>
      <c r="M40" s="18">
        <f t="shared" si="22"/>
        <v>0</v>
      </c>
      <c r="N40" s="9">
        <f t="shared" si="22"/>
        <v>20078.408460000035</v>
      </c>
    </row>
    <row r="41" spans="1:14" ht="19.5" customHeight="1" thickBot="1" x14ac:dyDescent="0.3">
      <c r="A41" s="4" t="s">
        <v>7</v>
      </c>
      <c r="B41" s="15">
        <f t="shared" ref="B41:N41" si="23">B5+B40</f>
        <v>-681872.73598</v>
      </c>
      <c r="C41" s="15">
        <f t="shared" si="23"/>
        <v>-679737.4057</v>
      </c>
      <c r="D41" s="15">
        <f t="shared" si="23"/>
        <v>-664644.60153999995</v>
      </c>
      <c r="E41" s="15">
        <f t="shared" si="23"/>
        <v>-664644.60153999995</v>
      </c>
      <c r="F41" s="15">
        <f t="shared" si="23"/>
        <v>-664644.60153999995</v>
      </c>
      <c r="G41" s="15">
        <f t="shared" si="23"/>
        <v>-664644.60153999995</v>
      </c>
      <c r="H41" s="15">
        <f t="shared" si="23"/>
        <v>-664644.60153999995</v>
      </c>
      <c r="I41" s="15">
        <f t="shared" si="23"/>
        <v>-664644.60153999995</v>
      </c>
      <c r="J41" s="15">
        <f t="shared" si="23"/>
        <v>-664644.60153999995</v>
      </c>
      <c r="K41" s="15">
        <f t="shared" si="23"/>
        <v>-664644.60153999995</v>
      </c>
      <c r="L41" s="15">
        <f t="shared" si="23"/>
        <v>-664644.60153999995</v>
      </c>
      <c r="M41" s="15">
        <f t="shared" si="23"/>
        <v>-664644.60153999995</v>
      </c>
      <c r="N41" s="15">
        <f t="shared" si="23"/>
        <v>-664644.60153999995</v>
      </c>
    </row>
    <row r="42" spans="1:14" ht="19.5" customHeight="1" thickBot="1" x14ac:dyDescent="0.3">
      <c r="A42" s="4" t="s">
        <v>30</v>
      </c>
      <c r="B42" s="9">
        <v>0</v>
      </c>
      <c r="C42" s="9">
        <v>7869.29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f>SUM(B42:M42)</f>
        <v>7869.29</v>
      </c>
    </row>
    <row r="43" spans="1:14" ht="21" customHeight="1" thickBot="1" x14ac:dyDescent="0.3">
      <c r="A43" s="11" t="s">
        <v>11</v>
      </c>
      <c r="B43" s="19">
        <f>B6+B15-B7</f>
        <v>-216659.05000000002</v>
      </c>
      <c r="C43" s="19">
        <f>C6+C15-C7+C42</f>
        <v>-213633.25999999998</v>
      </c>
      <c r="D43" s="19">
        <f>D6+D15-D7+D42</f>
        <v>-226896.81999999998</v>
      </c>
      <c r="E43" s="19">
        <f t="shared" ref="E43:N43" si="24">E6+E15-E7+E42</f>
        <v>-226896.81999999998</v>
      </c>
      <c r="F43" s="19">
        <f t="shared" si="24"/>
        <v>-226896.81999999998</v>
      </c>
      <c r="G43" s="19">
        <f t="shared" si="24"/>
        <v>-226896.81999999998</v>
      </c>
      <c r="H43" s="19">
        <f t="shared" si="24"/>
        <v>-226896.81999999998</v>
      </c>
      <c r="I43" s="19">
        <f t="shared" si="24"/>
        <v>-226896.81999999998</v>
      </c>
      <c r="J43" s="19">
        <f t="shared" si="24"/>
        <v>-226896.81999999998</v>
      </c>
      <c r="K43" s="19">
        <f t="shared" si="24"/>
        <v>-226896.81999999998</v>
      </c>
      <c r="L43" s="19">
        <f t="shared" si="24"/>
        <v>-226896.81999999998</v>
      </c>
      <c r="M43" s="19">
        <f t="shared" si="24"/>
        <v>-226896.81999999998</v>
      </c>
      <c r="N43" s="19">
        <f t="shared" si="24"/>
        <v>-226896.82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2026-05-20T09:32:20Z</cp:lastPrinted>
  <dcterms:created xsi:type="dcterms:W3CDTF">2011-06-06T03:25:48Z</dcterms:created>
  <dcterms:modified xsi:type="dcterms:W3CDTF">2026-05-26T07:26:09Z</dcterms:modified>
</cp:coreProperties>
</file>