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6" windowWidth="16152" windowHeight="10992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C31" i="1" l="1"/>
  <c r="D31" i="1"/>
  <c r="B31" i="1"/>
  <c r="C26" i="1"/>
  <c r="D26" i="1"/>
  <c r="B26" i="1"/>
  <c r="D30" i="1" l="1"/>
  <c r="C30" i="1"/>
  <c r="B30" i="1"/>
  <c r="D33" i="1" l="1"/>
  <c r="D25" i="1" l="1"/>
  <c r="D15" i="1"/>
  <c r="D24" i="1"/>
  <c r="D8" i="1"/>
  <c r="C25" i="1" l="1"/>
  <c r="C15" i="1"/>
  <c r="C24" i="1"/>
  <c r="C8" i="1"/>
  <c r="B25" i="1" l="1"/>
  <c r="B15" i="1"/>
  <c r="B24" i="1"/>
  <c r="B8" i="1"/>
  <c r="C23" i="1"/>
  <c r="D23" i="1"/>
  <c r="C22" i="1"/>
  <c r="D22" i="1"/>
  <c r="B22" i="1"/>
  <c r="B23" i="1" l="1"/>
  <c r="B7" i="1" l="1"/>
  <c r="N9" i="1"/>
  <c r="N10" i="1"/>
  <c r="N11" i="1"/>
  <c r="N12" i="1"/>
  <c r="N13" i="1"/>
  <c r="N8" i="1"/>
  <c r="N32" i="1" l="1"/>
  <c r="N6" i="1"/>
  <c r="N5" i="1"/>
  <c r="L7" i="1" l="1"/>
  <c r="K7" i="1"/>
  <c r="N22" i="1"/>
  <c r="N23" i="1"/>
  <c r="N26" i="1"/>
  <c r="N27" i="1"/>
  <c r="N28" i="1"/>
  <c r="N29" i="1"/>
  <c r="N30" i="1"/>
  <c r="N31" i="1"/>
  <c r="N16" i="1"/>
  <c r="N17" i="1"/>
  <c r="N18" i="1"/>
  <c r="N19" i="1"/>
  <c r="N20" i="1"/>
  <c r="K14" i="1"/>
  <c r="L14" i="1"/>
  <c r="M14" i="1"/>
  <c r="M7" i="1"/>
  <c r="M34" i="1" l="1"/>
  <c r="M35" i="1" s="1"/>
  <c r="L34" i="1"/>
  <c r="L35" i="1" s="1"/>
  <c r="K34" i="1" l="1"/>
  <c r="K35" i="1" l="1"/>
  <c r="J7" i="1" l="1"/>
  <c r="I7" i="1"/>
  <c r="H7" i="1"/>
  <c r="I14" i="1"/>
  <c r="H14" i="1" l="1"/>
  <c r="J14" i="1"/>
  <c r="J34" i="1" l="1"/>
  <c r="J35" i="1" s="1"/>
  <c r="H34" i="1"/>
  <c r="N33" i="1"/>
  <c r="I34" i="1"/>
  <c r="E14" i="1"/>
  <c r="F14" i="1"/>
  <c r="G14" i="1"/>
  <c r="E7" i="1"/>
  <c r="G34" i="1" l="1"/>
  <c r="G35" i="1" s="1"/>
  <c r="F34" i="1"/>
  <c r="F35" i="1" s="1"/>
  <c r="H35" i="1"/>
  <c r="N24" i="1"/>
  <c r="N15" i="1"/>
  <c r="I35" i="1"/>
  <c r="G7" i="1"/>
  <c r="F7" i="1"/>
  <c r="B14" i="1"/>
  <c r="D14" i="1"/>
  <c r="D34" i="1" s="1"/>
  <c r="D35" i="1" s="1"/>
  <c r="D7" i="1"/>
  <c r="C14" i="1"/>
  <c r="C34" i="1" s="1"/>
  <c r="C35" i="1" s="1"/>
  <c r="C7" i="1"/>
  <c r="N14" i="1" l="1"/>
  <c r="N7" i="1"/>
  <c r="B34" i="1"/>
  <c r="B35" i="1" s="1"/>
  <c r="B36" i="1" s="1"/>
  <c r="B37" i="1"/>
  <c r="C6" i="1" s="1"/>
  <c r="C37" i="1" s="1"/>
  <c r="N25" i="1"/>
  <c r="E34" i="1"/>
  <c r="N37" i="1" l="1"/>
  <c r="N39" i="1" s="1"/>
  <c r="D6" i="1"/>
  <c r="D37" i="1" s="1"/>
  <c r="E35" i="1"/>
  <c r="E6" i="1" l="1"/>
  <c r="C5" i="1"/>
  <c r="C36" i="1" s="1"/>
  <c r="N34" i="1"/>
  <c r="N35" i="1" s="1"/>
  <c r="N36" i="1" s="1"/>
  <c r="E37" i="1" l="1"/>
  <c r="F6" i="1" s="1"/>
  <c r="F37" i="1" s="1"/>
  <c r="G6" i="1" s="1"/>
  <c r="G37" i="1" s="1"/>
  <c r="D5" i="1"/>
  <c r="D36" i="1" s="1"/>
  <c r="H6" i="1" l="1"/>
  <c r="H37" i="1" s="1"/>
  <c r="E5" i="1"/>
  <c r="E36" i="1" s="1"/>
  <c r="F5" i="1" s="1"/>
  <c r="F36" i="1" s="1"/>
  <c r="I6" i="1" l="1"/>
  <c r="I37" i="1" s="1"/>
  <c r="G5" i="1"/>
  <c r="G36" i="1" s="1"/>
  <c r="J6" i="1" l="1"/>
  <c r="J37" i="1" s="1"/>
  <c r="H5" i="1"/>
  <c r="H36" i="1" s="1"/>
  <c r="K6" i="1" l="1"/>
  <c r="K37" i="1" s="1"/>
  <c r="I5" i="1"/>
  <c r="I36" i="1" s="1"/>
  <c r="L6" i="1" l="1"/>
  <c r="L37" i="1" s="1"/>
  <c r="J5" i="1"/>
  <c r="J36" i="1" s="1"/>
  <c r="M6" i="1" l="1"/>
  <c r="M37" i="1" s="1"/>
  <c r="K5" i="1"/>
  <c r="K36" i="1" s="1"/>
  <c r="L5" i="1" l="1"/>
  <c r="L36" i="1" s="1"/>
  <c r="M5" i="1" l="1"/>
  <c r="M36" i="1" s="1"/>
</calcChain>
</file>

<file path=xl/sharedStrings.xml><?xml version="1.0" encoding="utf-8"?>
<sst xmlns="http://schemas.openxmlformats.org/spreadsheetml/2006/main" count="50" uniqueCount="42">
  <si>
    <t>Наименование статей</t>
  </si>
  <si>
    <t>Аварийная служба</t>
  </si>
  <si>
    <t>ЕИРКЦ паспортная служба</t>
  </si>
  <si>
    <t>ЕИРКЦ услуги за начисление</t>
  </si>
  <si>
    <t>Система «Город» по приему платежей</t>
  </si>
  <si>
    <t>Экономия/перерасход (+,-)</t>
  </si>
  <si>
    <t>Услуги управляющей компании</t>
  </si>
  <si>
    <t>Накопительный счет</t>
  </si>
  <si>
    <t>Поступления за месяц, всего:</t>
  </si>
  <si>
    <t>Содержание и техобслуживание МКД</t>
  </si>
  <si>
    <t>Подрядные работы, текущий ремонт</t>
  </si>
  <si>
    <t>Задолженность по оплате (сальдо исходящее)</t>
  </si>
  <si>
    <t>Начисления за месяц, всего:</t>
  </si>
  <si>
    <t xml:space="preserve">Входящее сальдо по оплате на начало периода </t>
  </si>
  <si>
    <t>Дополнительный доход (использование общего имущества)</t>
  </si>
  <si>
    <t>Средства на счете дома на начало периода</t>
  </si>
  <si>
    <t>ГВС на содержание ОИ</t>
  </si>
  <si>
    <t>ХВС на содержание ОИ</t>
  </si>
  <si>
    <t>Эл.энергия на содержание ОИ</t>
  </si>
  <si>
    <t>Расходы ГВС на содержание ОИ</t>
  </si>
  <si>
    <t>Расходы ХВС на содержание ОИ</t>
  </si>
  <si>
    <t>Расходы эл.энергия на содержание ОИ</t>
  </si>
  <si>
    <t>Итого расходы</t>
  </si>
  <si>
    <t>РАСХОДЫ</t>
  </si>
  <si>
    <t>Тех.обслуживание узла учета тепловой энергии</t>
  </si>
  <si>
    <t>Отведение сточных вод на ОИ</t>
  </si>
  <si>
    <t>Содержание жилья и текущий ремонт,  ОПУ</t>
  </si>
  <si>
    <t>Корректировка задолженности по оплате по решению Арбитражного суда за предыдущие периоды</t>
  </si>
  <si>
    <t>Январь 2026г.</t>
  </si>
  <si>
    <t>Февраль 2026г.</t>
  </si>
  <si>
    <t>Март 2026г.</t>
  </si>
  <si>
    <t>Апрель 2026г</t>
  </si>
  <si>
    <t>Май 2026г</t>
  </si>
  <si>
    <t>Июнь 2026г.</t>
  </si>
  <si>
    <t>Июль 2026г.</t>
  </si>
  <si>
    <t>Август 2026г.</t>
  </si>
  <si>
    <t>Сентябрь 2026г.</t>
  </si>
  <si>
    <t>Октябрь 2026г</t>
  </si>
  <si>
    <t>Ноябрь 2026г</t>
  </si>
  <si>
    <t>Декабрь 2026г</t>
  </si>
  <si>
    <t>Всего:                       за  2026г.</t>
  </si>
  <si>
    <t xml:space="preserve"> ОТЧЕТ по дому Ленинградская, 26/1 за период 01.01.2026г. по 31.03.2026г.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</si>
</sst>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7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0" borderId="0" xfId="0" applyFont="1"/>
    <xf numFmtId="0" fontId="0" fillId="0" borderId="0" xfId="0" applyBorder="1"/>
    <xf numFmtId="0" fontId="5" fillId="0" borderId="3" xfId="0" applyFont="1" applyBorder="1" applyAlignment="1">
      <alignment vertical="top" wrapText="1"/>
    </xf>
    <xf numFmtId="164" fontId="6" fillId="2" borderId="4" xfId="0" applyNumberFormat="1" applyFont="1" applyFill="1" applyBorder="1" applyAlignment="1">
      <alignment horizontal="left" vertical="top"/>
    </xf>
    <xf numFmtId="164" fontId="6" fillId="2" borderId="4" xfId="0" applyNumberFormat="1" applyFont="1" applyFill="1" applyBorder="1" applyAlignment="1">
      <alignment horizontal="left" vertical="top" wrapText="1"/>
    </xf>
    <xf numFmtId="164" fontId="6" fillId="3" borderId="4" xfId="0" applyNumberFormat="1" applyFont="1" applyFill="1" applyBorder="1" applyAlignment="1">
      <alignment horizontal="left" vertical="top" wrapText="1"/>
    </xf>
    <xf numFmtId="164" fontId="5" fillId="0" borderId="4" xfId="0" applyNumberFormat="1" applyFont="1" applyBorder="1" applyAlignment="1">
      <alignment horizontal="left" vertical="top" wrapText="1"/>
    </xf>
    <xf numFmtId="164" fontId="6" fillId="4" borderId="4" xfId="0" applyNumberFormat="1" applyFont="1" applyFill="1" applyBorder="1" applyAlignment="1">
      <alignment horizontal="left" vertical="top" wrapText="1"/>
    </xf>
    <xf numFmtId="164" fontId="6" fillId="0" borderId="2" xfId="0" applyNumberFormat="1" applyFont="1" applyBorder="1" applyAlignment="1">
      <alignment horizontal="left" vertical="top" wrapText="1"/>
    </xf>
    <xf numFmtId="164" fontId="5" fillId="0" borderId="6" xfId="0" applyNumberFormat="1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164" fontId="6" fillId="0" borderId="5" xfId="0" applyNumberFormat="1" applyFont="1" applyBorder="1" applyAlignment="1">
      <alignment horizontal="left" vertical="top" wrapText="1"/>
    </xf>
    <xf numFmtId="164" fontId="6" fillId="0" borderId="4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7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0" fontId="6" fillId="0" borderId="2" xfId="0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abSelected="1" topLeftCell="A17" zoomScale="75" workbookViewId="0">
      <selection activeCell="O32" sqref="O32"/>
    </sheetView>
  </sheetViews>
  <sheetFormatPr defaultRowHeight="13.2" x14ac:dyDescent="0.25"/>
  <cols>
    <col min="1" max="1" width="45.44140625" customWidth="1"/>
    <col min="2" max="2" width="15.44140625" customWidth="1"/>
    <col min="3" max="3" width="15.5546875" customWidth="1"/>
    <col min="4" max="4" width="15.109375" customWidth="1"/>
    <col min="5" max="5" width="15.5546875" hidden="1" customWidth="1"/>
    <col min="6" max="6" width="15.21875" hidden="1" customWidth="1"/>
    <col min="7" max="8" width="15.109375" hidden="1" customWidth="1"/>
    <col min="9" max="9" width="15.44140625" hidden="1" customWidth="1"/>
    <col min="10" max="10" width="15.109375" hidden="1" customWidth="1"/>
    <col min="11" max="12" width="15.33203125" hidden="1" customWidth="1"/>
    <col min="13" max="13" width="15.44140625" hidden="1" customWidth="1"/>
    <col min="14" max="14" width="15.44140625" customWidth="1"/>
    <col min="15" max="15" width="16.33203125" customWidth="1"/>
  </cols>
  <sheetData>
    <row r="1" spans="1:18" ht="20.25" customHeight="1" x14ac:dyDescent="0.25">
      <c r="A1" s="22" t="s">
        <v>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8" ht="7.5" customHeight="1" thickBo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R2" s="2"/>
    </row>
    <row r="3" spans="1:18" ht="3" hidden="1" customHeight="1" thickBot="1" x14ac:dyDescent="0.3">
      <c r="A3" s="1"/>
    </row>
    <row r="4" spans="1:18" ht="38.25" customHeight="1" thickBot="1" x14ac:dyDescent="0.3">
      <c r="A4" s="15" t="s">
        <v>0</v>
      </c>
      <c r="B4" s="16" t="s">
        <v>28</v>
      </c>
      <c r="C4" s="16" t="s">
        <v>29</v>
      </c>
      <c r="D4" s="16" t="s">
        <v>30</v>
      </c>
      <c r="E4" s="16" t="s">
        <v>31</v>
      </c>
      <c r="F4" s="16" t="s">
        <v>32</v>
      </c>
      <c r="G4" s="16" t="s">
        <v>33</v>
      </c>
      <c r="H4" s="16" t="s">
        <v>34</v>
      </c>
      <c r="I4" s="16" t="s">
        <v>35</v>
      </c>
      <c r="J4" s="16" t="s">
        <v>36</v>
      </c>
      <c r="K4" s="16" t="s">
        <v>37</v>
      </c>
      <c r="L4" s="16" t="s">
        <v>38</v>
      </c>
      <c r="M4" s="16" t="s">
        <v>39</v>
      </c>
      <c r="N4" s="16" t="s">
        <v>40</v>
      </c>
    </row>
    <row r="5" spans="1:18" ht="23.25" customHeight="1" thickBot="1" x14ac:dyDescent="0.3">
      <c r="A5" s="17" t="s">
        <v>15</v>
      </c>
      <c r="B5" s="5">
        <v>-447072.63</v>
      </c>
      <c r="C5" s="6">
        <f t="shared" ref="C5:D5" si="0">B36</f>
        <v>-429339.69391999999</v>
      </c>
      <c r="D5" s="6">
        <f t="shared" si="0"/>
        <v>-427027.71243999997</v>
      </c>
      <c r="E5" s="6">
        <f t="shared" ref="E5" si="1">D36</f>
        <v>-404597.65966</v>
      </c>
      <c r="F5" s="6">
        <f t="shared" ref="F5" si="2">E36</f>
        <v>-404597.65966</v>
      </c>
      <c r="G5" s="6">
        <f t="shared" ref="G5" si="3">F36</f>
        <v>-404597.65966</v>
      </c>
      <c r="H5" s="6">
        <f t="shared" ref="H5" si="4">G36</f>
        <v>-404597.65966</v>
      </c>
      <c r="I5" s="6">
        <f t="shared" ref="I5" si="5">H36</f>
        <v>-404597.65966</v>
      </c>
      <c r="J5" s="6">
        <f t="shared" ref="J5" si="6">I36</f>
        <v>-404597.65966</v>
      </c>
      <c r="K5" s="6">
        <f t="shared" ref="K5" si="7">J36</f>
        <v>-404597.65966</v>
      </c>
      <c r="L5" s="6">
        <f t="shared" ref="L5" si="8">K36</f>
        <v>-404597.65966</v>
      </c>
      <c r="M5" s="6">
        <f t="shared" ref="M5" si="9">L36</f>
        <v>-404597.65966</v>
      </c>
      <c r="N5" s="5">
        <f>B5</f>
        <v>-447072.63</v>
      </c>
    </row>
    <row r="6" spans="1:18" ht="21" customHeight="1" thickBot="1" x14ac:dyDescent="0.3">
      <c r="A6" s="17" t="s">
        <v>13</v>
      </c>
      <c r="B6" s="6">
        <v>-1212662.93</v>
      </c>
      <c r="C6" s="6">
        <f t="shared" ref="C6:M6" si="10">B37</f>
        <v>-1235586.1499999999</v>
      </c>
      <c r="D6" s="6">
        <f t="shared" si="10"/>
        <v>-1264924.5499999998</v>
      </c>
      <c r="E6" s="6">
        <f t="shared" si="10"/>
        <v>-1277911.6599999997</v>
      </c>
      <c r="F6" s="6">
        <f t="shared" si="10"/>
        <v>-1277911.6599999997</v>
      </c>
      <c r="G6" s="6">
        <f t="shared" si="10"/>
        <v>-1277911.6599999997</v>
      </c>
      <c r="H6" s="6">
        <f t="shared" si="10"/>
        <v>-1277911.6599999997</v>
      </c>
      <c r="I6" s="6">
        <f t="shared" si="10"/>
        <v>-1277911.6599999997</v>
      </c>
      <c r="J6" s="6">
        <f t="shared" si="10"/>
        <v>-1277911.6599999997</v>
      </c>
      <c r="K6" s="6">
        <f t="shared" si="10"/>
        <v>-1277911.6599999997</v>
      </c>
      <c r="L6" s="6">
        <f t="shared" si="10"/>
        <v>-1277911.6599999997</v>
      </c>
      <c r="M6" s="6">
        <f t="shared" si="10"/>
        <v>-1277911.6599999997</v>
      </c>
      <c r="N6" s="6">
        <f>B6</f>
        <v>-1212662.93</v>
      </c>
    </row>
    <row r="7" spans="1:18" ht="20.25" customHeight="1" thickBot="1" x14ac:dyDescent="0.3">
      <c r="A7" s="18" t="s">
        <v>12</v>
      </c>
      <c r="B7" s="7">
        <f>SUM(B8:B13)</f>
        <v>110577.42</v>
      </c>
      <c r="C7" s="7">
        <f>SUM(C8:C13)</f>
        <v>110577.42</v>
      </c>
      <c r="D7" s="7">
        <f>SUM(D8:D13)</f>
        <v>110577.42</v>
      </c>
      <c r="E7" s="7">
        <f t="shared" ref="E7:M7" si="11">SUM(E8:E13)</f>
        <v>0</v>
      </c>
      <c r="F7" s="7">
        <f t="shared" si="11"/>
        <v>0</v>
      </c>
      <c r="G7" s="7">
        <f t="shared" si="11"/>
        <v>0</v>
      </c>
      <c r="H7" s="7">
        <f t="shared" si="11"/>
        <v>0</v>
      </c>
      <c r="I7" s="7">
        <f t="shared" si="11"/>
        <v>0</v>
      </c>
      <c r="J7" s="7">
        <f t="shared" si="11"/>
        <v>0</v>
      </c>
      <c r="K7" s="7">
        <f t="shared" si="11"/>
        <v>0</v>
      </c>
      <c r="L7" s="7">
        <f t="shared" si="11"/>
        <v>0</v>
      </c>
      <c r="M7" s="7">
        <f t="shared" si="11"/>
        <v>0</v>
      </c>
      <c r="N7" s="7">
        <f>SUM(B7:M7)</f>
        <v>331732.26</v>
      </c>
    </row>
    <row r="8" spans="1:18" ht="24.75" customHeight="1" thickBot="1" x14ac:dyDescent="0.3">
      <c r="A8" s="4" t="s">
        <v>26</v>
      </c>
      <c r="B8" s="8">
        <f>99406.56+958.99</f>
        <v>100365.55</v>
      </c>
      <c r="C8" s="8">
        <f>99406.56+958.99</f>
        <v>100365.55</v>
      </c>
      <c r="D8" s="8">
        <f>99406.56+958.99</f>
        <v>100365.55</v>
      </c>
      <c r="E8" s="8"/>
      <c r="F8" s="8"/>
      <c r="G8" s="8"/>
      <c r="H8" s="8"/>
      <c r="I8" s="8"/>
      <c r="J8" s="8"/>
      <c r="K8" s="8"/>
      <c r="L8" s="8"/>
      <c r="M8" s="8"/>
      <c r="N8" s="8">
        <f>SUM(B8:M8)</f>
        <v>301096.65000000002</v>
      </c>
    </row>
    <row r="9" spans="1:18" ht="24.75" customHeight="1" thickBot="1" x14ac:dyDescent="0.3">
      <c r="A9" s="4" t="s">
        <v>16</v>
      </c>
      <c r="B9" s="8">
        <v>3820.68</v>
      </c>
      <c r="C9" s="8">
        <v>3820.68</v>
      </c>
      <c r="D9" s="8">
        <v>3820.68</v>
      </c>
      <c r="E9" s="8"/>
      <c r="F9" s="8"/>
      <c r="G9" s="8"/>
      <c r="H9" s="8"/>
      <c r="I9" s="8"/>
      <c r="J9" s="8"/>
      <c r="K9" s="8"/>
      <c r="L9" s="8"/>
      <c r="M9" s="8"/>
      <c r="N9" s="8">
        <f t="shared" ref="N9:N13" si="12">SUM(B9:M9)</f>
        <v>11462.039999999999</v>
      </c>
    </row>
    <row r="10" spans="1:18" ht="21.75" customHeight="1" thickBot="1" x14ac:dyDescent="0.3">
      <c r="A10" s="4" t="s">
        <v>17</v>
      </c>
      <c r="B10" s="8">
        <v>712.97</v>
      </c>
      <c r="C10" s="8">
        <v>712.97</v>
      </c>
      <c r="D10" s="8">
        <v>712.97</v>
      </c>
      <c r="E10" s="8"/>
      <c r="F10" s="8"/>
      <c r="G10" s="8"/>
      <c r="H10" s="8"/>
      <c r="I10" s="8"/>
      <c r="J10" s="8"/>
      <c r="K10" s="8"/>
      <c r="L10" s="8"/>
      <c r="M10" s="8"/>
      <c r="N10" s="8">
        <f t="shared" si="12"/>
        <v>2138.91</v>
      </c>
    </row>
    <row r="11" spans="1:18" ht="22.5" customHeight="1" thickBot="1" x14ac:dyDescent="0.3">
      <c r="A11" s="4" t="s">
        <v>18</v>
      </c>
      <c r="B11" s="8">
        <v>4156.9799999999996</v>
      </c>
      <c r="C11" s="8">
        <v>4156.9799999999996</v>
      </c>
      <c r="D11" s="8">
        <v>4156.9799999999996</v>
      </c>
      <c r="E11" s="8"/>
      <c r="F11" s="8"/>
      <c r="G11" s="8"/>
      <c r="H11" s="8"/>
      <c r="I11" s="8"/>
      <c r="J11" s="8"/>
      <c r="K11" s="8"/>
      <c r="L11" s="8"/>
      <c r="M11" s="8"/>
      <c r="N11" s="8">
        <f t="shared" si="12"/>
        <v>12470.939999999999</v>
      </c>
    </row>
    <row r="12" spans="1:18" ht="22.5" customHeight="1" thickBot="1" x14ac:dyDescent="0.3">
      <c r="A12" s="4" t="s">
        <v>25</v>
      </c>
      <c r="B12" s="8">
        <v>1221.24</v>
      </c>
      <c r="C12" s="8">
        <v>1221.24</v>
      </c>
      <c r="D12" s="8">
        <v>1221.24</v>
      </c>
      <c r="E12" s="8"/>
      <c r="F12" s="8"/>
      <c r="G12" s="8"/>
      <c r="H12" s="8"/>
      <c r="I12" s="8"/>
      <c r="J12" s="8"/>
      <c r="K12" s="8"/>
      <c r="L12" s="8"/>
      <c r="M12" s="8"/>
      <c r="N12" s="8">
        <f t="shared" si="12"/>
        <v>3663.7200000000003</v>
      </c>
    </row>
    <row r="13" spans="1:18" ht="34.200000000000003" customHeight="1" thickBot="1" x14ac:dyDescent="0.3">
      <c r="A13" s="4" t="s">
        <v>14</v>
      </c>
      <c r="B13" s="8">
        <v>300</v>
      </c>
      <c r="C13" s="8">
        <v>300</v>
      </c>
      <c r="D13" s="8">
        <v>300</v>
      </c>
      <c r="E13" s="8"/>
      <c r="F13" s="8"/>
      <c r="G13" s="8"/>
      <c r="H13" s="8"/>
      <c r="I13" s="8"/>
      <c r="J13" s="8"/>
      <c r="K13" s="8"/>
      <c r="L13" s="8"/>
      <c r="M13" s="8"/>
      <c r="N13" s="8">
        <f t="shared" si="12"/>
        <v>900</v>
      </c>
    </row>
    <row r="14" spans="1:18" ht="20.25" customHeight="1" thickBot="1" x14ac:dyDescent="0.3">
      <c r="A14" s="19" t="s">
        <v>8</v>
      </c>
      <c r="B14" s="9">
        <f>SUM(B15:B20)</f>
        <v>87654.2</v>
      </c>
      <c r="C14" s="9">
        <f>SUM(C15:C20)</f>
        <v>81239.02</v>
      </c>
      <c r="D14" s="9">
        <f>SUM(D15:D20)</f>
        <v>97590.310000000012</v>
      </c>
      <c r="E14" s="9">
        <f t="shared" ref="E14:M14" si="13">SUM(E15:E20)</f>
        <v>0</v>
      </c>
      <c r="F14" s="9">
        <f t="shared" si="13"/>
        <v>0</v>
      </c>
      <c r="G14" s="9">
        <f t="shared" si="13"/>
        <v>0</v>
      </c>
      <c r="H14" s="9">
        <f t="shared" si="13"/>
        <v>0</v>
      </c>
      <c r="I14" s="9">
        <f t="shared" si="13"/>
        <v>0</v>
      </c>
      <c r="J14" s="9">
        <f t="shared" si="13"/>
        <v>0</v>
      </c>
      <c r="K14" s="9">
        <f t="shared" si="13"/>
        <v>0</v>
      </c>
      <c r="L14" s="9">
        <f t="shared" si="13"/>
        <v>0</v>
      </c>
      <c r="M14" s="9">
        <f t="shared" si="13"/>
        <v>0</v>
      </c>
      <c r="N14" s="9">
        <f>SUM(B14:M14)</f>
        <v>266483.53000000003</v>
      </c>
    </row>
    <row r="15" spans="1:18" ht="24" customHeight="1" thickBot="1" x14ac:dyDescent="0.3">
      <c r="A15" s="4" t="s">
        <v>26</v>
      </c>
      <c r="B15" s="8">
        <f>78802.29+771.63+26.1</f>
        <v>79600.02</v>
      </c>
      <c r="C15" s="8">
        <f>73055.39+667.52</f>
        <v>73722.91</v>
      </c>
      <c r="D15" s="8">
        <f>87189.22+154.8+908.7</f>
        <v>88252.72</v>
      </c>
      <c r="E15" s="8"/>
      <c r="F15" s="8"/>
      <c r="G15" s="8"/>
      <c r="H15" s="8"/>
      <c r="I15" s="8"/>
      <c r="J15" s="8"/>
      <c r="K15" s="8"/>
      <c r="L15" s="8"/>
      <c r="M15" s="8"/>
      <c r="N15" s="8">
        <f>SUM(B15:M15)</f>
        <v>241575.65</v>
      </c>
    </row>
    <row r="16" spans="1:18" ht="26.25" customHeight="1" thickBot="1" x14ac:dyDescent="0.3">
      <c r="A16" s="4" t="s">
        <v>16</v>
      </c>
      <c r="B16" s="8">
        <v>2979.4</v>
      </c>
      <c r="C16" s="8">
        <v>2785.07</v>
      </c>
      <c r="D16" s="8">
        <v>3475.81</v>
      </c>
      <c r="E16" s="8"/>
      <c r="F16" s="8"/>
      <c r="G16" s="8"/>
      <c r="H16" s="8"/>
      <c r="I16" s="8"/>
      <c r="J16" s="8"/>
      <c r="K16" s="8"/>
      <c r="L16" s="8"/>
      <c r="M16" s="8"/>
      <c r="N16" s="8">
        <f t="shared" ref="N16:N20" si="14">SUM(B16:M16)</f>
        <v>9240.2800000000007</v>
      </c>
    </row>
    <row r="17" spans="1:15" ht="26.25" customHeight="1" thickBot="1" x14ac:dyDescent="0.3">
      <c r="A17" s="4" t="s">
        <v>17</v>
      </c>
      <c r="B17" s="8">
        <v>556.66</v>
      </c>
      <c r="C17" s="8">
        <v>511.51</v>
      </c>
      <c r="D17" s="8">
        <v>644.41</v>
      </c>
      <c r="E17" s="8"/>
      <c r="F17" s="8"/>
      <c r="G17" s="8"/>
      <c r="H17" s="8"/>
      <c r="I17" s="8"/>
      <c r="J17" s="8"/>
      <c r="K17" s="8"/>
      <c r="L17" s="8"/>
      <c r="M17" s="8"/>
      <c r="N17" s="8">
        <f t="shared" si="14"/>
        <v>1712.58</v>
      </c>
    </row>
    <row r="18" spans="1:15" ht="24" customHeight="1" thickBot="1" x14ac:dyDescent="0.3">
      <c r="A18" s="4" t="s">
        <v>18</v>
      </c>
      <c r="B18" s="8">
        <v>3271.56</v>
      </c>
      <c r="C18" s="8">
        <v>3030.58</v>
      </c>
      <c r="D18" s="8">
        <v>3836.77</v>
      </c>
      <c r="E18" s="8"/>
      <c r="F18" s="8"/>
      <c r="G18" s="8"/>
      <c r="H18" s="8"/>
      <c r="I18" s="8"/>
      <c r="J18" s="8"/>
      <c r="K18" s="8"/>
      <c r="L18" s="8"/>
      <c r="M18" s="8"/>
      <c r="N18" s="8">
        <f t="shared" si="14"/>
        <v>10138.91</v>
      </c>
    </row>
    <row r="19" spans="1:15" ht="24" customHeight="1" thickBot="1" x14ac:dyDescent="0.3">
      <c r="A19" s="4" t="s">
        <v>25</v>
      </c>
      <c r="B19" s="8">
        <v>946.56</v>
      </c>
      <c r="C19" s="8">
        <v>888.95</v>
      </c>
      <c r="D19" s="8">
        <v>1080.5999999999999</v>
      </c>
      <c r="E19" s="8"/>
      <c r="F19" s="8"/>
      <c r="G19" s="8"/>
      <c r="H19" s="8"/>
      <c r="I19" s="8"/>
      <c r="J19" s="8"/>
      <c r="K19" s="8"/>
      <c r="L19" s="8"/>
      <c r="M19" s="8"/>
      <c r="N19" s="8">
        <f t="shared" si="14"/>
        <v>2916.1099999999997</v>
      </c>
    </row>
    <row r="20" spans="1:15" ht="35.4" customHeight="1" thickBot="1" x14ac:dyDescent="0.3">
      <c r="A20" s="4" t="s">
        <v>14</v>
      </c>
      <c r="B20" s="12">
        <v>300</v>
      </c>
      <c r="C20" s="12">
        <v>300</v>
      </c>
      <c r="D20" s="12">
        <v>300</v>
      </c>
      <c r="E20" s="12"/>
      <c r="F20" s="12"/>
      <c r="G20" s="12"/>
      <c r="H20" s="12"/>
      <c r="I20" s="12"/>
      <c r="J20" s="12"/>
      <c r="K20" s="8"/>
      <c r="L20" s="8"/>
      <c r="M20" s="8"/>
      <c r="N20" s="8">
        <f t="shared" si="14"/>
        <v>900</v>
      </c>
      <c r="O20" s="3"/>
    </row>
    <row r="21" spans="1:15" ht="21.75" customHeight="1" thickBot="1" x14ac:dyDescent="0.3">
      <c r="A21" s="20" t="s">
        <v>23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0"/>
    </row>
    <row r="22" spans="1:15" ht="19.5" customHeight="1" thickBot="1" x14ac:dyDescent="0.3">
      <c r="A22" s="4" t="s">
        <v>1</v>
      </c>
      <c r="B22" s="8">
        <f>3551.5*0.65</f>
        <v>2308.4749999999999</v>
      </c>
      <c r="C22" s="8">
        <f t="shared" ref="C22:D22" si="15">3551.5*0.65</f>
        <v>2308.4749999999999</v>
      </c>
      <c r="D22" s="8">
        <f t="shared" si="15"/>
        <v>2308.4749999999999</v>
      </c>
      <c r="E22" s="8"/>
      <c r="F22" s="8"/>
      <c r="G22" s="8"/>
      <c r="H22" s="8"/>
      <c r="I22" s="8"/>
      <c r="J22" s="8"/>
      <c r="K22" s="8"/>
      <c r="L22" s="8"/>
      <c r="M22" s="8"/>
      <c r="N22" s="8">
        <f t="shared" ref="N22:N33" si="16">SUM(B22:M22)</f>
        <v>6925.4249999999993</v>
      </c>
    </row>
    <row r="23" spans="1:15" ht="22.5" customHeight="1" thickBot="1" x14ac:dyDescent="0.3">
      <c r="A23" s="4" t="s">
        <v>2</v>
      </c>
      <c r="B23" s="8">
        <f t="shared" ref="B23:D23" si="17">3551.5*0.2</f>
        <v>710.30000000000007</v>
      </c>
      <c r="C23" s="8">
        <f t="shared" si="17"/>
        <v>710.30000000000007</v>
      </c>
      <c r="D23" s="8">
        <f t="shared" si="17"/>
        <v>710.30000000000007</v>
      </c>
      <c r="E23" s="8"/>
      <c r="F23" s="8"/>
      <c r="G23" s="8"/>
      <c r="H23" s="8"/>
      <c r="I23" s="8"/>
      <c r="J23" s="8"/>
      <c r="K23" s="8"/>
      <c r="L23" s="8"/>
      <c r="M23" s="8"/>
      <c r="N23" s="8">
        <f t="shared" si="16"/>
        <v>2130.9</v>
      </c>
    </row>
    <row r="24" spans="1:15" ht="21" customHeight="1" thickBot="1" x14ac:dyDescent="0.3">
      <c r="A24" s="4" t="s">
        <v>3</v>
      </c>
      <c r="B24" s="8">
        <f>110277.42*2.6%</f>
        <v>2867.2129200000004</v>
      </c>
      <c r="C24" s="8">
        <f>110277.42*2.6%</f>
        <v>2867.2129200000004</v>
      </c>
      <c r="D24" s="8">
        <f>110277.42*2.6%</f>
        <v>2867.2129200000004</v>
      </c>
      <c r="E24" s="8"/>
      <c r="F24" s="8"/>
      <c r="G24" s="8"/>
      <c r="H24" s="8"/>
      <c r="I24" s="8"/>
      <c r="J24" s="8"/>
      <c r="K24" s="8"/>
      <c r="L24" s="8"/>
      <c r="M24" s="8"/>
      <c r="N24" s="8">
        <f t="shared" si="16"/>
        <v>8601.6387600000016</v>
      </c>
    </row>
    <row r="25" spans="1:15" ht="23.25" customHeight="1" thickBot="1" x14ac:dyDescent="0.3">
      <c r="A25" s="4" t="s">
        <v>4</v>
      </c>
      <c r="B25" s="8">
        <f>87354.2*3%</f>
        <v>2620.6259999999997</v>
      </c>
      <c r="C25" s="8">
        <f>80939.02*3%</f>
        <v>2428.1705999999999</v>
      </c>
      <c r="D25" s="8">
        <f>97290.31*3%</f>
        <v>2918.7093</v>
      </c>
      <c r="E25" s="8"/>
      <c r="F25" s="8"/>
      <c r="G25" s="8"/>
      <c r="H25" s="8"/>
      <c r="I25" s="8"/>
      <c r="J25" s="8"/>
      <c r="K25" s="8"/>
      <c r="L25" s="8"/>
      <c r="M25" s="8"/>
      <c r="N25" s="8">
        <f t="shared" si="16"/>
        <v>7967.5059000000001</v>
      </c>
    </row>
    <row r="26" spans="1:15" ht="23.25" customHeight="1" thickBot="1" x14ac:dyDescent="0.3">
      <c r="A26" s="4" t="s">
        <v>9</v>
      </c>
      <c r="B26" s="8">
        <f>3551.5*12</f>
        <v>42618</v>
      </c>
      <c r="C26" s="8">
        <f t="shared" ref="C26:D26" si="18">3551.5*12</f>
        <v>42618</v>
      </c>
      <c r="D26" s="8">
        <f t="shared" si="18"/>
        <v>42618</v>
      </c>
      <c r="E26" s="8"/>
      <c r="F26" s="8"/>
      <c r="G26" s="8"/>
      <c r="H26" s="8"/>
      <c r="I26" s="8"/>
      <c r="J26" s="8"/>
      <c r="K26" s="8"/>
      <c r="L26" s="8"/>
      <c r="M26" s="8"/>
      <c r="N26" s="8">
        <f t="shared" si="16"/>
        <v>127854</v>
      </c>
    </row>
    <row r="27" spans="1:15" ht="26.25" customHeight="1" thickBot="1" x14ac:dyDescent="0.3">
      <c r="A27" s="4" t="s">
        <v>19</v>
      </c>
      <c r="B27" s="8">
        <v>0</v>
      </c>
      <c r="C27" s="8">
        <v>0</v>
      </c>
      <c r="D27" s="8">
        <v>0</v>
      </c>
      <c r="E27" s="8"/>
      <c r="F27" s="8"/>
      <c r="G27" s="8"/>
      <c r="H27" s="8"/>
      <c r="I27" s="8"/>
      <c r="J27" s="8"/>
      <c r="K27" s="8"/>
      <c r="L27" s="8"/>
      <c r="M27" s="8"/>
      <c r="N27" s="8">
        <f t="shared" si="16"/>
        <v>0</v>
      </c>
    </row>
    <row r="28" spans="1:15" ht="26.25" customHeight="1" thickBot="1" x14ac:dyDescent="0.3">
      <c r="A28" s="4" t="s">
        <v>20</v>
      </c>
      <c r="B28" s="8">
        <v>1069.4000000000001</v>
      </c>
      <c r="C28" s="8">
        <v>1069.4000000000001</v>
      </c>
      <c r="D28" s="8">
        <v>1069.4000000000001</v>
      </c>
      <c r="E28" s="8"/>
      <c r="F28" s="8"/>
      <c r="G28" s="8"/>
      <c r="H28" s="8"/>
      <c r="I28" s="8"/>
      <c r="J28" s="8"/>
      <c r="K28" s="8"/>
      <c r="L28" s="8"/>
      <c r="M28" s="8"/>
      <c r="N28" s="8">
        <f t="shared" si="16"/>
        <v>3208.2000000000003</v>
      </c>
    </row>
    <row r="29" spans="1:15" ht="26.25" customHeight="1" thickBot="1" x14ac:dyDescent="0.3">
      <c r="A29" s="4" t="s">
        <v>21</v>
      </c>
      <c r="B29" s="8">
        <v>589.69000000000005</v>
      </c>
      <c r="C29" s="8">
        <v>9787.92</v>
      </c>
      <c r="D29" s="8">
        <v>0</v>
      </c>
      <c r="E29" s="8"/>
      <c r="F29" s="8"/>
      <c r="G29" s="8"/>
      <c r="H29" s="8"/>
      <c r="I29" s="8"/>
      <c r="J29" s="8"/>
      <c r="K29" s="8"/>
      <c r="L29" s="8"/>
      <c r="M29" s="8"/>
      <c r="N29" s="8">
        <f t="shared" si="16"/>
        <v>10377.61</v>
      </c>
    </row>
    <row r="30" spans="1:15" ht="26.25" customHeight="1" thickBot="1" x14ac:dyDescent="0.3">
      <c r="A30" s="4" t="s">
        <v>25</v>
      </c>
      <c r="B30" s="8">
        <f>610.63+610.63</f>
        <v>1221.26</v>
      </c>
      <c r="C30" s="8">
        <f>610.63+610.63</f>
        <v>1221.26</v>
      </c>
      <c r="D30" s="8">
        <f>610.63+610.63</f>
        <v>1221.26</v>
      </c>
      <c r="E30" s="8"/>
      <c r="F30" s="8"/>
      <c r="G30" s="8"/>
      <c r="H30" s="8"/>
      <c r="I30" s="8"/>
      <c r="J30" s="8"/>
      <c r="K30" s="8"/>
      <c r="L30" s="8"/>
      <c r="M30" s="8"/>
      <c r="N30" s="8">
        <f t="shared" si="16"/>
        <v>3663.7799999999997</v>
      </c>
    </row>
    <row r="31" spans="1:15" ht="22.5" customHeight="1" thickBot="1" x14ac:dyDescent="0.3">
      <c r="A31" s="4" t="s">
        <v>6</v>
      </c>
      <c r="B31" s="8">
        <f>3551.5*4.2</f>
        <v>14916.300000000001</v>
      </c>
      <c r="C31" s="8">
        <f t="shared" ref="C31:D31" si="19">3551.5*4.2</f>
        <v>14916.300000000001</v>
      </c>
      <c r="D31" s="8">
        <f t="shared" si="19"/>
        <v>14916.300000000001</v>
      </c>
      <c r="E31" s="8"/>
      <c r="F31" s="8"/>
      <c r="G31" s="8"/>
      <c r="H31" s="8"/>
      <c r="I31" s="8"/>
      <c r="J31" s="8"/>
      <c r="K31" s="8"/>
      <c r="L31" s="8"/>
      <c r="M31" s="8"/>
      <c r="N31" s="8">
        <f t="shared" si="16"/>
        <v>44748.9</v>
      </c>
    </row>
    <row r="32" spans="1:15" ht="24.75" customHeight="1" thickBot="1" x14ac:dyDescent="0.3">
      <c r="A32" s="4" t="s">
        <v>24</v>
      </c>
      <c r="B32" s="8">
        <v>1000</v>
      </c>
      <c r="C32" s="8">
        <v>1000</v>
      </c>
      <c r="D32" s="8">
        <v>1000</v>
      </c>
      <c r="E32" s="8"/>
      <c r="F32" s="8"/>
      <c r="G32" s="8"/>
      <c r="H32" s="8"/>
      <c r="I32" s="8"/>
      <c r="J32" s="8"/>
      <c r="K32" s="8"/>
      <c r="L32" s="8"/>
      <c r="M32" s="8"/>
      <c r="N32" s="8">
        <f>SUM(B32:M32)</f>
        <v>3000</v>
      </c>
    </row>
    <row r="33" spans="1:14" ht="24" customHeight="1" thickBot="1" x14ac:dyDescent="0.3">
      <c r="A33" s="4" t="s">
        <v>10</v>
      </c>
      <c r="B33" s="8">
        <v>0</v>
      </c>
      <c r="C33" s="8">
        <v>0</v>
      </c>
      <c r="D33" s="8">
        <f>5014.9+515.7</f>
        <v>5530.5999999999995</v>
      </c>
      <c r="E33" s="8"/>
      <c r="F33" s="8"/>
      <c r="G33" s="8"/>
      <c r="H33" s="8"/>
      <c r="I33" s="8"/>
      <c r="J33" s="8"/>
      <c r="K33" s="8"/>
      <c r="L33" s="8"/>
      <c r="M33" s="8"/>
      <c r="N33" s="8">
        <f t="shared" si="16"/>
        <v>5530.5999999999995</v>
      </c>
    </row>
    <row r="34" spans="1:14" ht="22.5" customHeight="1" thickBot="1" x14ac:dyDescent="0.3">
      <c r="A34" s="18" t="s">
        <v>22</v>
      </c>
      <c r="B34" s="7">
        <f t="shared" ref="B34:M34" si="20">SUM(B22:B33)</f>
        <v>69921.263920000012</v>
      </c>
      <c r="C34" s="7">
        <f t="shared" si="20"/>
        <v>78927.038520000002</v>
      </c>
      <c r="D34" s="7">
        <f t="shared" si="20"/>
        <v>75160.257220000014</v>
      </c>
      <c r="E34" s="7">
        <f t="shared" si="20"/>
        <v>0</v>
      </c>
      <c r="F34" s="7">
        <f t="shared" si="20"/>
        <v>0</v>
      </c>
      <c r="G34" s="7">
        <f t="shared" si="20"/>
        <v>0</v>
      </c>
      <c r="H34" s="7">
        <f t="shared" si="20"/>
        <v>0</v>
      </c>
      <c r="I34" s="7">
        <f t="shared" si="20"/>
        <v>0</v>
      </c>
      <c r="J34" s="7">
        <f t="shared" si="20"/>
        <v>0</v>
      </c>
      <c r="K34" s="7">
        <f t="shared" si="20"/>
        <v>0</v>
      </c>
      <c r="L34" s="7">
        <f t="shared" si="20"/>
        <v>0</v>
      </c>
      <c r="M34" s="7">
        <f t="shared" si="20"/>
        <v>0</v>
      </c>
      <c r="N34" s="7">
        <f>SUM(B34:M34)</f>
        <v>224008.55966000003</v>
      </c>
    </row>
    <row r="35" spans="1:14" ht="23.25" customHeight="1" thickBot="1" x14ac:dyDescent="0.3">
      <c r="A35" s="4" t="s">
        <v>5</v>
      </c>
      <c r="B35" s="11">
        <f t="shared" ref="B35:N35" si="21">B14-B34</f>
        <v>17732.936079999985</v>
      </c>
      <c r="C35" s="11">
        <f t="shared" si="21"/>
        <v>2311.9814800000022</v>
      </c>
      <c r="D35" s="11">
        <f t="shared" si="21"/>
        <v>22430.052779999998</v>
      </c>
      <c r="E35" s="11">
        <f t="shared" si="21"/>
        <v>0</v>
      </c>
      <c r="F35" s="11">
        <f t="shared" si="21"/>
        <v>0</v>
      </c>
      <c r="G35" s="11">
        <f t="shared" si="21"/>
        <v>0</v>
      </c>
      <c r="H35" s="11">
        <f t="shared" si="21"/>
        <v>0</v>
      </c>
      <c r="I35" s="11">
        <f t="shared" si="21"/>
        <v>0</v>
      </c>
      <c r="J35" s="11">
        <f t="shared" si="21"/>
        <v>0</v>
      </c>
      <c r="K35" s="11">
        <f t="shared" si="21"/>
        <v>0</v>
      </c>
      <c r="L35" s="11">
        <f t="shared" si="21"/>
        <v>0</v>
      </c>
      <c r="M35" s="11">
        <f t="shared" si="21"/>
        <v>0</v>
      </c>
      <c r="N35" s="8">
        <f t="shared" si="21"/>
        <v>42474.97034</v>
      </c>
    </row>
    <row r="36" spans="1:14" ht="23.25" customHeight="1" thickBot="1" x14ac:dyDescent="0.3">
      <c r="A36" s="4" t="s">
        <v>7</v>
      </c>
      <c r="B36" s="12">
        <f t="shared" ref="B36:N36" si="22">B5+B35</f>
        <v>-429339.69391999999</v>
      </c>
      <c r="C36" s="12">
        <f t="shared" si="22"/>
        <v>-427027.71243999997</v>
      </c>
      <c r="D36" s="12">
        <f t="shared" si="22"/>
        <v>-404597.65966</v>
      </c>
      <c r="E36" s="12">
        <f t="shared" si="22"/>
        <v>-404597.65966</v>
      </c>
      <c r="F36" s="12">
        <f t="shared" si="22"/>
        <v>-404597.65966</v>
      </c>
      <c r="G36" s="12">
        <f t="shared" si="22"/>
        <v>-404597.65966</v>
      </c>
      <c r="H36" s="12">
        <f t="shared" si="22"/>
        <v>-404597.65966</v>
      </c>
      <c r="I36" s="12">
        <f t="shared" si="22"/>
        <v>-404597.65966</v>
      </c>
      <c r="J36" s="12">
        <f t="shared" si="22"/>
        <v>-404597.65966</v>
      </c>
      <c r="K36" s="12">
        <f t="shared" si="22"/>
        <v>-404597.65966</v>
      </c>
      <c r="L36" s="12">
        <f t="shared" si="22"/>
        <v>-404597.65966</v>
      </c>
      <c r="M36" s="12">
        <f t="shared" si="22"/>
        <v>-404597.65966</v>
      </c>
      <c r="N36" s="12">
        <f t="shared" si="22"/>
        <v>-404597.65966</v>
      </c>
    </row>
    <row r="37" spans="1:14" ht="31.2" customHeight="1" thickBot="1" x14ac:dyDescent="0.3">
      <c r="A37" s="20" t="s">
        <v>11</v>
      </c>
      <c r="B37" s="14">
        <f t="shared" ref="B37:H37" si="23">B6+B14-B7</f>
        <v>-1235586.1499999999</v>
      </c>
      <c r="C37" s="14">
        <f t="shared" si="23"/>
        <v>-1264924.5499999998</v>
      </c>
      <c r="D37" s="14">
        <f t="shared" si="23"/>
        <v>-1277911.6599999997</v>
      </c>
      <c r="E37" s="14">
        <f t="shared" si="23"/>
        <v>-1277911.6599999997</v>
      </c>
      <c r="F37" s="14">
        <f t="shared" si="23"/>
        <v>-1277911.6599999997</v>
      </c>
      <c r="G37" s="14">
        <f t="shared" si="23"/>
        <v>-1277911.6599999997</v>
      </c>
      <c r="H37" s="14">
        <f t="shared" si="23"/>
        <v>-1277911.6599999997</v>
      </c>
      <c r="I37" s="14">
        <f t="shared" ref="I37:N37" si="24">I6+I14-I7</f>
        <v>-1277911.6599999997</v>
      </c>
      <c r="J37" s="14">
        <f t="shared" si="24"/>
        <v>-1277911.6599999997</v>
      </c>
      <c r="K37" s="14">
        <f t="shared" si="24"/>
        <v>-1277911.6599999997</v>
      </c>
      <c r="L37" s="14">
        <f t="shared" si="24"/>
        <v>-1277911.6599999997</v>
      </c>
      <c r="M37" s="14">
        <f t="shared" si="24"/>
        <v>-1277911.6599999997</v>
      </c>
      <c r="N37" s="14">
        <f t="shared" si="24"/>
        <v>-1277911.6599999999</v>
      </c>
    </row>
    <row r="38" spans="1:14" ht="20.399999999999999" hidden="1" customHeight="1" thickBot="1" x14ac:dyDescent="0.3">
      <c r="A38" s="23" t="s">
        <v>27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5"/>
      <c r="N38" s="21"/>
    </row>
    <row r="39" spans="1:14" ht="19.2" hidden="1" customHeight="1" thickBot="1" x14ac:dyDescent="0.3">
      <c r="A39" s="23" t="s">
        <v>11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5"/>
      <c r="N39" s="21">
        <f>N37+N38</f>
        <v>-1277911.6599999999</v>
      </c>
    </row>
  </sheetData>
  <mergeCells count="2">
    <mergeCell ref="A38:M38"/>
    <mergeCell ref="A39:M39"/>
  </mergeCells>
  <phoneticPr fontId="3" type="noConversion"/>
  <pageMargins left="0.19685039370078741" right="0.19685039370078741" top="0.19685039370078741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2026-05-20T09:48:35Z</cp:lastPrinted>
  <dcterms:created xsi:type="dcterms:W3CDTF">2011-06-06T03:25:48Z</dcterms:created>
  <dcterms:modified xsi:type="dcterms:W3CDTF">2026-05-26T07:28:18Z</dcterms:modified>
</cp:coreProperties>
</file>