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6" windowWidth="16152" windowHeight="1093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D19" i="1" l="1"/>
  <c r="B19" i="1"/>
  <c r="D11" i="1"/>
  <c r="B11" i="1"/>
  <c r="C33" i="1" l="1"/>
  <c r="D33" i="1"/>
  <c r="B33" i="1"/>
  <c r="C28" i="1"/>
  <c r="D28" i="1"/>
  <c r="B28" i="1"/>
  <c r="D35" i="1" l="1"/>
  <c r="C35" i="1"/>
  <c r="D36" i="1" l="1"/>
  <c r="C36" i="1"/>
  <c r="C32" i="1" l="1"/>
  <c r="D32" i="1"/>
  <c r="B32" i="1"/>
  <c r="D29" i="1"/>
  <c r="C29" i="1"/>
  <c r="B29" i="1"/>
  <c r="D40" i="1" l="1"/>
  <c r="C40" i="1" l="1"/>
  <c r="D27" i="1" l="1"/>
  <c r="D16" i="1"/>
  <c r="D26" i="1"/>
  <c r="D8" i="1"/>
  <c r="C27" i="1" l="1"/>
  <c r="C16" i="1"/>
  <c r="C26" i="1"/>
  <c r="C8" i="1"/>
  <c r="B27" i="1" l="1"/>
  <c r="B16" i="1"/>
  <c r="B26" i="1"/>
  <c r="B8" i="1"/>
  <c r="C25" i="1"/>
  <c r="D25" i="1"/>
  <c r="C24" i="1"/>
  <c r="D24" i="1"/>
  <c r="B24" i="1"/>
  <c r="B40" i="1" l="1"/>
  <c r="B25" i="1" l="1"/>
  <c r="B35" i="1" l="1"/>
  <c r="N34" i="1" l="1"/>
  <c r="N35" i="1"/>
  <c r="N36" i="1" l="1"/>
  <c r="N12" i="1" l="1"/>
  <c r="N13" i="1"/>
  <c r="F15" i="1"/>
  <c r="N21" i="1"/>
  <c r="N22" i="1"/>
  <c r="N20" i="1"/>
  <c r="E15" i="1"/>
  <c r="G41" i="1"/>
  <c r="E41" i="1"/>
  <c r="N11" i="1"/>
  <c r="N40" i="1"/>
  <c r="N28" i="1"/>
  <c r="N25" i="1"/>
  <c r="N24" i="1"/>
  <c r="C15" i="1"/>
  <c r="C7" i="1"/>
  <c r="N26" i="1"/>
  <c r="B7" i="1"/>
  <c r="N38" i="1"/>
  <c r="N39" i="1"/>
  <c r="N37" i="1"/>
  <c r="N14" i="1"/>
  <c r="N6" i="1"/>
  <c r="N5" i="1"/>
  <c r="M15" i="1"/>
  <c r="M7" i="1"/>
  <c r="L15" i="1"/>
  <c r="K7" i="1"/>
  <c r="N29" i="1"/>
  <c r="N30" i="1"/>
  <c r="N31" i="1"/>
  <c r="N32" i="1"/>
  <c r="N33" i="1"/>
  <c r="N17" i="1"/>
  <c r="N18" i="1"/>
  <c r="N19" i="1"/>
  <c r="K15" i="1"/>
  <c r="N9" i="1"/>
  <c r="N10" i="1"/>
  <c r="L41" i="1"/>
  <c r="K41" i="1"/>
  <c r="M41" i="1"/>
  <c r="L7" i="1"/>
  <c r="H15" i="1"/>
  <c r="I15" i="1"/>
  <c r="J15" i="1"/>
  <c r="I7" i="1"/>
  <c r="J7" i="1"/>
  <c r="J41" i="1"/>
  <c r="H41" i="1"/>
  <c r="H7" i="1"/>
  <c r="I41" i="1"/>
  <c r="D15" i="1"/>
  <c r="D41" i="1"/>
  <c r="D7" i="1"/>
  <c r="G7" i="1"/>
  <c r="F7" i="1"/>
  <c r="G15" i="1"/>
  <c r="B15" i="1"/>
  <c r="B41" i="1"/>
  <c r="N27" i="1"/>
  <c r="E7" i="1"/>
  <c r="F41" i="1"/>
  <c r="L42" i="1" l="1"/>
  <c r="F42" i="1"/>
  <c r="G42" i="1"/>
  <c r="M42" i="1"/>
  <c r="D42" i="1"/>
  <c r="B42" i="1"/>
  <c r="B43" i="1" s="1"/>
  <c r="C5" i="1" s="1"/>
  <c r="B44" i="1"/>
  <c r="C6" i="1" s="1"/>
  <c r="C44" i="1" s="1"/>
  <c r="D6" i="1" s="1"/>
  <c r="D44" i="1" s="1"/>
  <c r="E6" i="1" s="1"/>
  <c r="E44" i="1" s="1"/>
  <c r="F6" i="1" s="1"/>
  <c r="F44" i="1" s="1"/>
  <c r="G6" i="1" s="1"/>
  <c r="G44" i="1" s="1"/>
  <c r="H6" i="1" s="1"/>
  <c r="H44" i="1" s="1"/>
  <c r="I6" i="1" s="1"/>
  <c r="I44" i="1" s="1"/>
  <c r="J6" i="1" s="1"/>
  <c r="J44" i="1" s="1"/>
  <c r="K6" i="1" s="1"/>
  <c r="K44" i="1" s="1"/>
  <c r="L6" i="1" s="1"/>
  <c r="L44" i="1" s="1"/>
  <c r="M6" i="1" s="1"/>
  <c r="M44" i="1" s="1"/>
  <c r="H42" i="1"/>
  <c r="E42" i="1"/>
  <c r="C41" i="1"/>
  <c r="C42" i="1" s="1"/>
  <c r="J42" i="1"/>
  <c r="N15" i="1"/>
  <c r="N16" i="1"/>
  <c r="N8" i="1"/>
  <c r="K42" i="1"/>
  <c r="I42" i="1"/>
  <c r="N7" i="1"/>
  <c r="C43" i="1" l="1"/>
  <c r="D5" i="1" s="1"/>
  <c r="D43" i="1" s="1"/>
  <c r="E5" i="1" s="1"/>
  <c r="E43" i="1" s="1"/>
  <c r="F5" i="1" s="1"/>
  <c r="F43" i="1" s="1"/>
  <c r="G5" i="1" s="1"/>
  <c r="G43" i="1" s="1"/>
  <c r="H5" i="1" s="1"/>
  <c r="H43" i="1" s="1"/>
  <c r="I5" i="1" s="1"/>
  <c r="I43" i="1" s="1"/>
  <c r="J5" i="1" s="1"/>
  <c r="J43" i="1" s="1"/>
  <c r="K5" i="1" s="1"/>
  <c r="K43" i="1" s="1"/>
  <c r="L5" i="1" s="1"/>
  <c r="L43" i="1" s="1"/>
  <c r="M5" i="1" s="1"/>
  <c r="M43" i="1" s="1"/>
  <c r="N44" i="1"/>
  <c r="N41" i="1"/>
  <c r="N42" i="1" s="1"/>
  <c r="N43" i="1" s="1"/>
</calcChain>
</file>

<file path=xl/sharedStrings.xml><?xml version="1.0" encoding="utf-8"?>
<sst xmlns="http://schemas.openxmlformats.org/spreadsheetml/2006/main" count="55" uniqueCount="47">
  <si>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</si>
  <si>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</si>
  <si>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</si>
  <si>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</si>
  <si>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</si>
  <si>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</si>
  <si>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</si>
  <si>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</si>
  <si>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</si>
  <si>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</si>
  <si>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</si>
  <si>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</si>
  <si>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</si>
  <si>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</si>
  <si>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</si>
  <si>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</si>
  <si>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</si>
  <si>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</si>
  <si>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</si>
  <si>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</si>
  <si>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</si>
  <si>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</si>
  <si>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</si>
  <si>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</si>
  <si>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</si>
  <si>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Комплексное обслуживание лифтов</t>
  </si>
  <si>
    <t>Отведение сточных вод ОИ</t>
  </si>
  <si>
    <t>Содержание жилья и текущий ремонт,  ОПУ</t>
  </si>
  <si>
    <t xml:space="preserve">Периодическое техническое освидетельствование  лифтов </t>
  </si>
  <si>
    <t xml:space="preserve">Содержание жилья и текущий ремонт,  ОПУ </t>
  </si>
  <si>
    <t>Вознаграждение совета МКД</t>
  </si>
  <si>
    <t>Налоги с вознаграждения совета МКД</t>
  </si>
  <si>
    <t>Услуга по выкату и перемещению контейнеров с отходами</t>
  </si>
  <si>
    <t xml:space="preserve">                 ОТЧЕТ по дому Ленинградская, 57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</si>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</sst>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4" fontId="5" fillId="5" borderId="4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topLeftCell="A10" zoomScale="75" workbookViewId="0">
      <selection activeCell="Q14" sqref="Q14"/>
    </sheetView>
  </sheetViews>
  <sheetFormatPr defaultRowHeight="13.2" x14ac:dyDescent="0.25"/>
  <cols>
    <col min="1" max="1" width="58.6640625" customWidth="1"/>
    <col min="2" max="2" width="15.33203125" customWidth="1"/>
    <col min="3" max="3" width="13.6640625" customWidth="1"/>
    <col min="4" max="4" width="14.5546875" customWidth="1"/>
    <col min="5" max="5" width="15.109375" hidden="1" customWidth="1"/>
    <col min="6" max="6" width="14.6640625" hidden="1" customWidth="1"/>
    <col min="7" max="7" width="15.109375" hidden="1" customWidth="1"/>
    <col min="8" max="8" width="14.5546875" hidden="1" customWidth="1"/>
    <col min="9" max="9" width="14.33203125" hidden="1" customWidth="1"/>
    <col min="10" max="13" width="13.44140625" hidden="1" customWidth="1"/>
    <col min="14" max="14" width="17.6640625" customWidth="1"/>
  </cols>
  <sheetData>
    <row r="1" spans="1:18" ht="20.25" customHeight="1" x14ac:dyDescent="0.35">
      <c r="A1" s="21" t="s">
        <v>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14" t="s">
        <v>0</v>
      </c>
      <c r="B4" s="15" t="s">
        <v>34</v>
      </c>
      <c r="C4" s="15" t="s">
        <v>35</v>
      </c>
      <c r="D4" s="15" t="s">
        <v>36</v>
      </c>
      <c r="E4" s="15" t="s">
        <v>37</v>
      </c>
      <c r="F4" s="15" t="s">
        <v>38</v>
      </c>
      <c r="G4" s="15" t="s">
        <v>39</v>
      </c>
      <c r="H4" s="15" t="s">
        <v>40</v>
      </c>
      <c r="I4" s="15" t="s">
        <v>41</v>
      </c>
      <c r="J4" s="15" t="s">
        <v>42</v>
      </c>
      <c r="K4" s="15" t="s">
        <v>43</v>
      </c>
      <c r="L4" s="15" t="s">
        <v>44</v>
      </c>
      <c r="M4" s="15" t="s">
        <v>45</v>
      </c>
      <c r="N4" s="15" t="s">
        <v>46</v>
      </c>
    </row>
    <row r="5" spans="1:18" ht="23.25" customHeight="1" thickBot="1" x14ac:dyDescent="0.3">
      <c r="A5" s="16" t="s">
        <v>15</v>
      </c>
      <c r="B5" s="5">
        <v>-476567.55</v>
      </c>
      <c r="C5" s="5">
        <f t="shared" ref="C5:D5" si="0">B43</f>
        <v>-438639.70633999998</v>
      </c>
      <c r="D5" s="5">
        <f t="shared" si="0"/>
        <v>-426988.54829999997</v>
      </c>
      <c r="E5" s="5">
        <f t="shared" ref="E5" si="1">D43</f>
        <v>-385765.90728000004</v>
      </c>
      <c r="F5" s="5">
        <f>E43</f>
        <v>-385765.90728000004</v>
      </c>
      <c r="G5" s="5">
        <f t="shared" ref="G5" si="2">F43</f>
        <v>-385765.90728000004</v>
      </c>
      <c r="H5" s="5">
        <f t="shared" ref="H5" si="3">G43</f>
        <v>-385765.90728000004</v>
      </c>
      <c r="I5" s="5">
        <f t="shared" ref="I5" si="4">H43</f>
        <v>-385765.90728000004</v>
      </c>
      <c r="J5" s="5">
        <f t="shared" ref="J5" si="5">I43</f>
        <v>-385765.90728000004</v>
      </c>
      <c r="K5" s="5">
        <f t="shared" ref="K5" si="6">J43</f>
        <v>-385765.90728000004</v>
      </c>
      <c r="L5" s="5">
        <f t="shared" ref="L5" si="7">K43</f>
        <v>-385765.90728000004</v>
      </c>
      <c r="M5" s="5">
        <f t="shared" ref="M5" si="8">L43</f>
        <v>-385765.90728000004</v>
      </c>
      <c r="N5" s="5">
        <f>B5</f>
        <v>-476567.55</v>
      </c>
    </row>
    <row r="6" spans="1:18" ht="21" customHeight="1" thickBot="1" x14ac:dyDescent="0.3">
      <c r="A6" s="16" t="s">
        <v>13</v>
      </c>
      <c r="B6" s="5">
        <v>-321131.73</v>
      </c>
      <c r="C6" s="5">
        <f t="shared" ref="C6:M6" si="9">B44</f>
        <v>-329833.53999999992</v>
      </c>
      <c r="D6" s="5">
        <f t="shared" si="9"/>
        <v>-337069.91999999993</v>
      </c>
      <c r="E6" s="5">
        <f t="shared" si="9"/>
        <v>-351709.28999999992</v>
      </c>
      <c r="F6" s="5">
        <f t="shared" si="9"/>
        <v>-351709.28999999992</v>
      </c>
      <c r="G6" s="5">
        <f t="shared" si="9"/>
        <v>-351709.28999999992</v>
      </c>
      <c r="H6" s="5">
        <f t="shared" si="9"/>
        <v>-351709.28999999992</v>
      </c>
      <c r="I6" s="5">
        <f t="shared" si="9"/>
        <v>-351709.28999999992</v>
      </c>
      <c r="J6" s="5">
        <f t="shared" si="9"/>
        <v>-351709.28999999992</v>
      </c>
      <c r="K6" s="5">
        <f t="shared" si="9"/>
        <v>-351709.28999999992</v>
      </c>
      <c r="L6" s="5">
        <f t="shared" si="9"/>
        <v>-351709.28999999992</v>
      </c>
      <c r="M6" s="5">
        <f t="shared" si="9"/>
        <v>-351709.28999999992</v>
      </c>
      <c r="N6" s="5">
        <f>B6</f>
        <v>-321131.73</v>
      </c>
    </row>
    <row r="7" spans="1:18" ht="20.25" customHeight="1" thickBot="1" x14ac:dyDescent="0.3">
      <c r="A7" s="17" t="s">
        <v>12</v>
      </c>
      <c r="B7" s="6">
        <f t="shared" ref="B7:M7" si="10">SUM(B8:B14)</f>
        <v>212237.43999999997</v>
      </c>
      <c r="C7" s="6">
        <f t="shared" si="10"/>
        <v>203882.05999999997</v>
      </c>
      <c r="D7" s="6">
        <f t="shared" si="10"/>
        <v>220808.72999999998</v>
      </c>
      <c r="E7" s="6">
        <f t="shared" si="10"/>
        <v>0</v>
      </c>
      <c r="F7" s="6">
        <f t="shared" si="10"/>
        <v>0</v>
      </c>
      <c r="G7" s="6">
        <f t="shared" si="10"/>
        <v>0</v>
      </c>
      <c r="H7" s="6">
        <f t="shared" si="10"/>
        <v>0</v>
      </c>
      <c r="I7" s="6">
        <f t="shared" si="10"/>
        <v>0</v>
      </c>
      <c r="J7" s="6">
        <f t="shared" si="10"/>
        <v>0</v>
      </c>
      <c r="K7" s="6">
        <f t="shared" si="10"/>
        <v>0</v>
      </c>
      <c r="L7" s="6">
        <f t="shared" si="10"/>
        <v>0</v>
      </c>
      <c r="M7" s="6">
        <f t="shared" si="10"/>
        <v>0</v>
      </c>
      <c r="N7" s="6">
        <f>SUM(B7:M7)</f>
        <v>636928.23</v>
      </c>
    </row>
    <row r="8" spans="1:18" ht="24.75" customHeight="1" thickBot="1" x14ac:dyDescent="0.3">
      <c r="A8" s="4" t="s">
        <v>27</v>
      </c>
      <c r="B8" s="7">
        <f>177283.2+1142.02</f>
        <v>178425.22</v>
      </c>
      <c r="C8" s="7">
        <f>177283.2+1142.02</f>
        <v>178425.22</v>
      </c>
      <c r="D8" s="7">
        <f>177283.2+1142.02</f>
        <v>178425.22</v>
      </c>
      <c r="E8" s="7"/>
      <c r="F8" s="7"/>
      <c r="G8" s="7"/>
      <c r="H8" s="7"/>
      <c r="I8" s="7"/>
      <c r="J8" s="7"/>
      <c r="K8" s="7"/>
      <c r="L8" s="7"/>
      <c r="M8" s="7"/>
      <c r="N8" s="7">
        <f>SUM(B8:M8)</f>
        <v>535275.66</v>
      </c>
    </row>
    <row r="9" spans="1:18" ht="24.75" customHeight="1" thickBot="1" x14ac:dyDescent="0.3">
      <c r="A9" s="4" t="s">
        <v>16</v>
      </c>
      <c r="B9" s="7">
        <v>4086.27</v>
      </c>
      <c r="C9" s="7">
        <v>4150.8100000000004</v>
      </c>
      <c r="D9" s="7">
        <v>4154.38</v>
      </c>
      <c r="E9" s="7"/>
      <c r="F9" s="7"/>
      <c r="G9" s="7"/>
      <c r="H9" s="7"/>
      <c r="I9" s="7"/>
      <c r="J9" s="7"/>
      <c r="K9" s="7"/>
      <c r="L9" s="7"/>
      <c r="M9" s="7"/>
      <c r="N9" s="7">
        <f t="shared" ref="N9:N14" si="11">SUM(B9:M9)</f>
        <v>12391.46</v>
      </c>
    </row>
    <row r="10" spans="1:18" ht="21.75" customHeight="1" thickBot="1" x14ac:dyDescent="0.3">
      <c r="A10" s="4" t="s">
        <v>17</v>
      </c>
      <c r="B10" s="7">
        <v>775.27</v>
      </c>
      <c r="C10" s="7">
        <v>775.27</v>
      </c>
      <c r="D10" s="7">
        <v>775.27</v>
      </c>
      <c r="E10" s="7"/>
      <c r="F10" s="7"/>
      <c r="G10" s="7"/>
      <c r="H10" s="7"/>
      <c r="I10" s="7"/>
      <c r="J10" s="7"/>
      <c r="K10" s="7"/>
      <c r="L10" s="7"/>
      <c r="M10" s="7"/>
      <c r="N10" s="7">
        <f t="shared" si="11"/>
        <v>2325.81</v>
      </c>
    </row>
    <row r="11" spans="1:18" ht="22.5" customHeight="1" thickBot="1" x14ac:dyDescent="0.3">
      <c r="A11" s="4" t="s">
        <v>18</v>
      </c>
      <c r="B11" s="7">
        <f>7440.92+979</f>
        <v>8419.92</v>
      </c>
      <c r="C11" s="7">
        <v>0</v>
      </c>
      <c r="D11" s="7">
        <f>15042.8+1880.3</f>
        <v>16923.099999999999</v>
      </c>
      <c r="E11" s="7"/>
      <c r="F11" s="7"/>
      <c r="G11" s="7"/>
      <c r="H11" s="7"/>
      <c r="I11" s="7"/>
      <c r="J11" s="7"/>
      <c r="K11" s="7"/>
      <c r="L11" s="7"/>
      <c r="M11" s="7"/>
      <c r="N11" s="7">
        <f t="shared" si="11"/>
        <v>25343.019999999997</v>
      </c>
    </row>
    <row r="12" spans="1:18" ht="22.5" customHeight="1" thickBot="1" x14ac:dyDescent="0.3">
      <c r="A12" s="4" t="s">
        <v>26</v>
      </c>
      <c r="B12" s="7">
        <v>1327.96</v>
      </c>
      <c r="C12" s="7">
        <v>1327.96</v>
      </c>
      <c r="D12" s="7">
        <v>1327.96</v>
      </c>
      <c r="E12" s="7"/>
      <c r="F12" s="7"/>
      <c r="G12" s="7"/>
      <c r="H12" s="7"/>
      <c r="I12" s="7"/>
      <c r="J12" s="7"/>
      <c r="K12" s="7"/>
      <c r="L12" s="7"/>
      <c r="M12" s="7"/>
      <c r="N12" s="7">
        <f t="shared" si="11"/>
        <v>3983.88</v>
      </c>
    </row>
    <row r="13" spans="1:18" ht="22.5" customHeight="1" thickBot="1" x14ac:dyDescent="0.3">
      <c r="A13" s="4" t="s">
        <v>30</v>
      </c>
      <c r="B13" s="7">
        <v>15157.8</v>
      </c>
      <c r="C13" s="7">
        <v>15157.8</v>
      </c>
      <c r="D13" s="7">
        <v>15157.8</v>
      </c>
      <c r="E13" s="7"/>
      <c r="F13" s="7"/>
      <c r="G13" s="7"/>
      <c r="H13" s="7"/>
      <c r="I13" s="7"/>
      <c r="J13" s="7"/>
      <c r="K13" s="7"/>
      <c r="L13" s="7"/>
      <c r="M13" s="7"/>
      <c r="N13" s="7">
        <f t="shared" si="11"/>
        <v>45473.399999999994</v>
      </c>
    </row>
    <row r="14" spans="1:18" ht="24" customHeight="1" thickBot="1" x14ac:dyDescent="0.3">
      <c r="A14" s="4" t="s">
        <v>14</v>
      </c>
      <c r="B14" s="7">
        <v>4045</v>
      </c>
      <c r="C14" s="7">
        <v>4045</v>
      </c>
      <c r="D14" s="7">
        <v>4045</v>
      </c>
      <c r="E14" s="7"/>
      <c r="F14" s="7"/>
      <c r="G14" s="7"/>
      <c r="H14" s="7"/>
      <c r="I14" s="7"/>
      <c r="J14" s="7"/>
      <c r="K14" s="7"/>
      <c r="L14" s="7"/>
      <c r="M14" s="7"/>
      <c r="N14" s="7">
        <f t="shared" si="11"/>
        <v>12135</v>
      </c>
    </row>
    <row r="15" spans="1:18" ht="20.25" customHeight="1" thickBot="1" x14ac:dyDescent="0.3">
      <c r="A15" s="18" t="s">
        <v>8</v>
      </c>
      <c r="B15" s="8">
        <f t="shared" ref="B15:M15" si="12">SUM(B16:B22)</f>
        <v>203535.63</v>
      </c>
      <c r="C15" s="8">
        <f t="shared" si="12"/>
        <v>196645.68</v>
      </c>
      <c r="D15" s="8">
        <f t="shared" si="12"/>
        <v>206169.35999999996</v>
      </c>
      <c r="E15" s="8">
        <f t="shared" si="12"/>
        <v>0</v>
      </c>
      <c r="F15" s="8">
        <f t="shared" si="12"/>
        <v>0</v>
      </c>
      <c r="G15" s="8">
        <f t="shared" si="12"/>
        <v>0</v>
      </c>
      <c r="H15" s="8">
        <f t="shared" si="12"/>
        <v>0</v>
      </c>
      <c r="I15" s="8">
        <f t="shared" si="12"/>
        <v>0</v>
      </c>
      <c r="J15" s="8">
        <f t="shared" si="12"/>
        <v>0</v>
      </c>
      <c r="K15" s="8">
        <f t="shared" si="12"/>
        <v>0</v>
      </c>
      <c r="L15" s="8">
        <f t="shared" si="12"/>
        <v>0</v>
      </c>
      <c r="M15" s="8">
        <f t="shared" si="12"/>
        <v>0</v>
      </c>
      <c r="N15" s="8">
        <f>SUM(B15:M15)</f>
        <v>606350.66999999993</v>
      </c>
    </row>
    <row r="16" spans="1:18" ht="24" customHeight="1" thickBot="1" x14ac:dyDescent="0.3">
      <c r="A16" s="4" t="s">
        <v>29</v>
      </c>
      <c r="B16" s="7">
        <f>166785.76+1065.95</f>
        <v>167851.71000000002</v>
      </c>
      <c r="C16" s="7">
        <f>164598.61+1423.07</f>
        <v>166021.68</v>
      </c>
      <c r="D16" s="7">
        <f>176209.96+1120.18</f>
        <v>177330.13999999998</v>
      </c>
      <c r="E16" s="7"/>
      <c r="F16" s="7"/>
      <c r="G16" s="7"/>
      <c r="H16" s="7"/>
      <c r="I16" s="7"/>
      <c r="J16" s="7"/>
      <c r="K16" s="7"/>
      <c r="L16" s="7"/>
      <c r="M16" s="7"/>
      <c r="N16" s="7">
        <f>SUM(B16:M16)</f>
        <v>511203.53</v>
      </c>
    </row>
    <row r="17" spans="1:15" ht="26.25" customHeight="1" thickBot="1" x14ac:dyDescent="0.3">
      <c r="A17" s="4" t="s">
        <v>16</v>
      </c>
      <c r="B17" s="7">
        <v>3846.27</v>
      </c>
      <c r="C17" s="7">
        <v>3794.81</v>
      </c>
      <c r="D17" s="7">
        <v>4116</v>
      </c>
      <c r="E17" s="7"/>
      <c r="F17" s="7"/>
      <c r="G17" s="7"/>
      <c r="H17" s="7"/>
      <c r="I17" s="7"/>
      <c r="J17" s="7"/>
      <c r="K17" s="7"/>
      <c r="L17" s="7"/>
      <c r="M17" s="7"/>
      <c r="N17" s="7">
        <f t="shared" ref="N17:N22" si="13">SUM(B17:M17)</f>
        <v>11757.08</v>
      </c>
    </row>
    <row r="18" spans="1:15" ht="26.25" customHeight="1" thickBot="1" x14ac:dyDescent="0.3">
      <c r="A18" s="4" t="s">
        <v>17</v>
      </c>
      <c r="B18" s="7">
        <v>718.07</v>
      </c>
      <c r="C18" s="7">
        <v>719.84</v>
      </c>
      <c r="D18" s="7">
        <v>770.15</v>
      </c>
      <c r="E18" s="7"/>
      <c r="F18" s="7"/>
      <c r="G18" s="7"/>
      <c r="H18" s="7"/>
      <c r="I18" s="7"/>
      <c r="J18" s="7"/>
      <c r="K18" s="7"/>
      <c r="L18" s="7"/>
      <c r="M18" s="7"/>
      <c r="N18" s="7">
        <f t="shared" si="13"/>
        <v>2208.06</v>
      </c>
    </row>
    <row r="19" spans="1:15" ht="24" customHeight="1" thickBot="1" x14ac:dyDescent="0.3">
      <c r="A19" s="4" t="s">
        <v>18</v>
      </c>
      <c r="B19" s="7">
        <f>10820.99+979</f>
        <v>11799.99</v>
      </c>
      <c r="C19" s="7">
        <v>6950.85</v>
      </c>
      <c r="D19" s="7">
        <f>350.42+1880.3</f>
        <v>2230.7199999999998</v>
      </c>
      <c r="E19" s="7"/>
      <c r="F19" s="7"/>
      <c r="G19" s="7"/>
      <c r="H19" s="7"/>
      <c r="I19" s="7"/>
      <c r="J19" s="7"/>
      <c r="K19" s="7"/>
      <c r="L19" s="7"/>
      <c r="M19" s="7"/>
      <c r="N19" s="7">
        <f t="shared" si="13"/>
        <v>20981.56</v>
      </c>
    </row>
    <row r="20" spans="1:15" ht="24" customHeight="1" thickBot="1" x14ac:dyDescent="0.3">
      <c r="A20" s="4" t="s">
        <v>26</v>
      </c>
      <c r="B20" s="7">
        <v>1230.07</v>
      </c>
      <c r="C20" s="7">
        <v>1233.1400000000001</v>
      </c>
      <c r="D20" s="7">
        <v>1320.36</v>
      </c>
      <c r="E20" s="7"/>
      <c r="F20" s="7"/>
      <c r="G20" s="7"/>
      <c r="H20" s="7"/>
      <c r="I20" s="7"/>
      <c r="J20" s="7"/>
      <c r="K20" s="7"/>
      <c r="L20" s="7"/>
      <c r="M20" s="7"/>
      <c r="N20" s="7">
        <f t="shared" si="13"/>
        <v>3783.5699999999997</v>
      </c>
    </row>
    <row r="21" spans="1:15" ht="24" customHeight="1" thickBot="1" x14ac:dyDescent="0.3">
      <c r="A21" s="4" t="s">
        <v>30</v>
      </c>
      <c r="B21" s="7">
        <v>14269.52</v>
      </c>
      <c r="C21" s="7">
        <v>13950.36</v>
      </c>
      <c r="D21" s="7">
        <v>16061.99</v>
      </c>
      <c r="E21" s="7"/>
      <c r="F21" s="7"/>
      <c r="G21" s="7"/>
      <c r="H21" s="7"/>
      <c r="I21" s="7"/>
      <c r="J21" s="7"/>
      <c r="K21" s="7"/>
      <c r="L21" s="7"/>
      <c r="M21" s="7"/>
      <c r="N21" s="7">
        <f t="shared" si="13"/>
        <v>44281.87</v>
      </c>
    </row>
    <row r="22" spans="1:15" ht="21" customHeight="1" thickBot="1" x14ac:dyDescent="0.3">
      <c r="A22" s="4" t="s">
        <v>14</v>
      </c>
      <c r="B22" s="9">
        <v>3820</v>
      </c>
      <c r="C22" s="9">
        <v>3975</v>
      </c>
      <c r="D22" s="9">
        <v>4340</v>
      </c>
      <c r="E22" s="9"/>
      <c r="F22" s="9"/>
      <c r="G22" s="9"/>
      <c r="H22" s="7"/>
      <c r="I22" s="7"/>
      <c r="J22" s="7"/>
      <c r="K22" s="7"/>
      <c r="L22" s="7"/>
      <c r="M22" s="7"/>
      <c r="N22" s="7">
        <f t="shared" si="13"/>
        <v>12135</v>
      </c>
      <c r="O22" s="3"/>
    </row>
    <row r="23" spans="1:15" ht="21.75" customHeight="1" thickBot="1" x14ac:dyDescent="0.3">
      <c r="A23" s="19" t="s">
        <v>23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</row>
    <row r="24" spans="1:15" ht="19.5" customHeight="1" thickBot="1" x14ac:dyDescent="0.3">
      <c r="A24" s="4" t="s">
        <v>1</v>
      </c>
      <c r="B24" s="7">
        <f>6009.6*0.65</f>
        <v>3906.2400000000002</v>
      </c>
      <c r="C24" s="7">
        <f t="shared" ref="C24:D24" si="14">6009.6*0.65</f>
        <v>3906.2400000000002</v>
      </c>
      <c r="D24" s="7">
        <f t="shared" si="14"/>
        <v>3906.2400000000002</v>
      </c>
      <c r="E24" s="7"/>
      <c r="F24" s="7"/>
      <c r="G24" s="7"/>
      <c r="H24" s="7"/>
      <c r="I24" s="7"/>
      <c r="J24" s="7"/>
      <c r="K24" s="7"/>
      <c r="L24" s="7"/>
      <c r="M24" s="7"/>
      <c r="N24" s="7">
        <f t="shared" ref="N24:N36" si="15">SUM(B24:M24)</f>
        <v>11718.720000000001</v>
      </c>
    </row>
    <row r="25" spans="1:15" ht="22.5" customHeight="1" thickBot="1" x14ac:dyDescent="0.3">
      <c r="A25" s="4" t="s">
        <v>2</v>
      </c>
      <c r="B25" s="7">
        <f>6009.6*0.2</f>
        <v>1201.92</v>
      </c>
      <c r="C25" s="7">
        <f t="shared" ref="C25:D25" si="16">6009.6*0.2</f>
        <v>1201.92</v>
      </c>
      <c r="D25" s="7">
        <f t="shared" si="16"/>
        <v>1201.92</v>
      </c>
      <c r="E25" s="7"/>
      <c r="F25" s="7"/>
      <c r="G25" s="7"/>
      <c r="H25" s="7"/>
      <c r="I25" s="7"/>
      <c r="J25" s="7"/>
      <c r="K25" s="7"/>
      <c r="L25" s="7"/>
      <c r="M25" s="7"/>
      <c r="N25" s="7">
        <f t="shared" si="15"/>
        <v>3605.76</v>
      </c>
    </row>
    <row r="26" spans="1:15" ht="21" customHeight="1" thickBot="1" x14ac:dyDescent="0.3">
      <c r="A26" s="4" t="s">
        <v>3</v>
      </c>
      <c r="B26" s="7">
        <f>207213.44*2.6%</f>
        <v>5387.5494400000007</v>
      </c>
      <c r="C26" s="7">
        <f>199837.06*2.6%</f>
        <v>5195.7635600000003</v>
      </c>
      <c r="D26" s="7">
        <f>214883.43*2.6%</f>
        <v>5586.9691800000001</v>
      </c>
      <c r="E26" s="7"/>
      <c r="F26" s="7"/>
      <c r="G26" s="7"/>
      <c r="H26" s="7"/>
      <c r="I26" s="7"/>
      <c r="J26" s="7"/>
      <c r="K26" s="7"/>
      <c r="L26" s="7"/>
      <c r="M26" s="7"/>
      <c r="N26" s="7">
        <f t="shared" si="15"/>
        <v>16170.282180000002</v>
      </c>
    </row>
    <row r="27" spans="1:15" ht="23.25" customHeight="1" thickBot="1" x14ac:dyDescent="0.3">
      <c r="A27" s="4" t="s">
        <v>4</v>
      </c>
      <c r="B27" s="7">
        <f>198736.63*3%</f>
        <v>5962.0989</v>
      </c>
      <c r="C27" s="7">
        <f>192670.68*3%</f>
        <v>5780.1203999999998</v>
      </c>
      <c r="D27" s="7">
        <f>199949.06*3%</f>
        <v>5998.4717999999993</v>
      </c>
      <c r="E27" s="7"/>
      <c r="F27" s="7"/>
      <c r="G27" s="7"/>
      <c r="H27" s="7"/>
      <c r="I27" s="7"/>
      <c r="J27" s="7"/>
      <c r="K27" s="7"/>
      <c r="L27" s="7"/>
      <c r="M27" s="7"/>
      <c r="N27" s="7">
        <f t="shared" si="15"/>
        <v>17740.6911</v>
      </c>
    </row>
    <row r="28" spans="1:15" ht="23.25" customHeight="1" thickBot="1" x14ac:dyDescent="0.3">
      <c r="A28" s="4" t="s">
        <v>9</v>
      </c>
      <c r="B28" s="7">
        <f>6009.6*10.8</f>
        <v>64903.680000000008</v>
      </c>
      <c r="C28" s="7">
        <f t="shared" ref="C28:D28" si="17">6009.6*10.8</f>
        <v>64903.680000000008</v>
      </c>
      <c r="D28" s="7">
        <f t="shared" si="17"/>
        <v>64903.680000000008</v>
      </c>
      <c r="E28" s="7"/>
      <c r="F28" s="7"/>
      <c r="G28" s="7"/>
      <c r="H28" s="7"/>
      <c r="I28" s="7"/>
      <c r="J28" s="7"/>
      <c r="K28" s="7"/>
      <c r="L28" s="7"/>
      <c r="M28" s="7"/>
      <c r="N28" s="7">
        <f t="shared" si="15"/>
        <v>194711.04000000004</v>
      </c>
    </row>
    <row r="29" spans="1:15" ht="26.25" customHeight="1" thickBot="1" x14ac:dyDescent="0.3">
      <c r="A29" s="4" t="s">
        <v>19</v>
      </c>
      <c r="B29" s="7">
        <f>3773.99+380.08</f>
        <v>4154.07</v>
      </c>
      <c r="C29" s="7">
        <f>3774.28+380.1</f>
        <v>4154.38</v>
      </c>
      <c r="D29" s="7">
        <f>3774.28+380.1</f>
        <v>4154.38</v>
      </c>
      <c r="E29" s="7"/>
      <c r="F29" s="7"/>
      <c r="G29" s="7"/>
      <c r="H29" s="7"/>
      <c r="I29" s="7"/>
      <c r="J29" s="7"/>
      <c r="K29" s="7"/>
      <c r="L29" s="7"/>
      <c r="M29" s="7"/>
      <c r="N29" s="7">
        <f t="shared" si="15"/>
        <v>12462.830000000002</v>
      </c>
    </row>
    <row r="30" spans="1:15" ht="26.25" customHeight="1" thickBot="1" x14ac:dyDescent="0.3">
      <c r="A30" s="4" t="s">
        <v>20</v>
      </c>
      <c r="B30" s="7">
        <v>1163.06</v>
      </c>
      <c r="C30" s="7">
        <v>1163.06</v>
      </c>
      <c r="D30" s="7">
        <v>1163.06</v>
      </c>
      <c r="E30" s="7"/>
      <c r="F30" s="7"/>
      <c r="G30" s="7"/>
      <c r="H30" s="7"/>
      <c r="I30" s="7"/>
      <c r="J30" s="7"/>
      <c r="K30" s="7"/>
      <c r="L30" s="7"/>
      <c r="M30" s="7"/>
      <c r="N30" s="7">
        <f t="shared" si="15"/>
        <v>3489.18</v>
      </c>
    </row>
    <row r="31" spans="1:15" ht="26.25" customHeight="1" thickBot="1" x14ac:dyDescent="0.3">
      <c r="A31" s="4" t="s">
        <v>21</v>
      </c>
      <c r="B31" s="7">
        <v>0</v>
      </c>
      <c r="C31" s="7">
        <v>16923.060000000001</v>
      </c>
      <c r="D31" s="7">
        <v>2408.16</v>
      </c>
      <c r="E31" s="7"/>
      <c r="F31" s="7"/>
      <c r="G31" s="7"/>
      <c r="H31" s="7"/>
      <c r="I31" s="7"/>
      <c r="J31" s="7"/>
      <c r="K31" s="7"/>
      <c r="L31" s="7"/>
      <c r="M31" s="7"/>
      <c r="N31" s="7">
        <f t="shared" si="15"/>
        <v>19331.22</v>
      </c>
    </row>
    <row r="32" spans="1:15" ht="26.25" customHeight="1" thickBot="1" x14ac:dyDescent="0.3">
      <c r="A32" s="4" t="s">
        <v>26</v>
      </c>
      <c r="B32" s="7">
        <f>664.11+664.11</f>
        <v>1328.22</v>
      </c>
      <c r="C32" s="7">
        <f t="shared" ref="C32:D32" si="18">664.11+664.11</f>
        <v>1328.22</v>
      </c>
      <c r="D32" s="7">
        <f t="shared" si="18"/>
        <v>1328.22</v>
      </c>
      <c r="E32" s="7"/>
      <c r="F32" s="7"/>
      <c r="G32" s="7"/>
      <c r="H32" s="7"/>
      <c r="I32" s="7"/>
      <c r="J32" s="7"/>
      <c r="K32" s="7"/>
      <c r="L32" s="7"/>
      <c r="M32" s="7"/>
      <c r="N32" s="7">
        <f t="shared" si="15"/>
        <v>3984.66</v>
      </c>
    </row>
    <row r="33" spans="1:14" ht="22.5" customHeight="1" thickBot="1" x14ac:dyDescent="0.3">
      <c r="A33" s="4" t="s">
        <v>6</v>
      </c>
      <c r="B33" s="20">
        <f>6009.6*4.43</f>
        <v>26622.527999999998</v>
      </c>
      <c r="C33" s="20">
        <f t="shared" ref="C33:D33" si="19">6009.6*4.43</f>
        <v>26622.527999999998</v>
      </c>
      <c r="D33" s="20">
        <f t="shared" si="19"/>
        <v>26622.527999999998</v>
      </c>
      <c r="E33" s="20"/>
      <c r="F33" s="20"/>
      <c r="G33" s="20"/>
      <c r="H33" s="20"/>
      <c r="I33" s="20"/>
      <c r="J33" s="20"/>
      <c r="K33" s="20"/>
      <c r="L33" s="20"/>
      <c r="M33" s="20"/>
      <c r="N33" s="7">
        <f t="shared" si="15"/>
        <v>79867.584000000003</v>
      </c>
    </row>
    <row r="34" spans="1:14" ht="22.2" customHeight="1" thickBot="1" x14ac:dyDescent="0.3">
      <c r="A34" s="4" t="s">
        <v>28</v>
      </c>
      <c r="B34" s="7">
        <v>0</v>
      </c>
      <c r="C34" s="7">
        <v>0</v>
      </c>
      <c r="D34" s="7">
        <v>0</v>
      </c>
      <c r="E34" s="7"/>
      <c r="F34" s="7"/>
      <c r="G34" s="7"/>
      <c r="H34" s="7"/>
      <c r="I34" s="7"/>
      <c r="J34" s="7"/>
      <c r="K34" s="7"/>
      <c r="L34" s="7"/>
      <c r="M34" s="7"/>
      <c r="N34" s="7">
        <f t="shared" si="15"/>
        <v>0</v>
      </c>
    </row>
    <row r="35" spans="1:14" ht="24.75" customHeight="1" thickBot="1" x14ac:dyDescent="0.3">
      <c r="A35" s="4" t="s">
        <v>25</v>
      </c>
      <c r="B35" s="7">
        <f t="shared" ref="B35" si="20">9332.39*3</f>
        <v>27997.17</v>
      </c>
      <c r="C35" s="7">
        <f>9799.01*3</f>
        <v>29397.03</v>
      </c>
      <c r="D35" s="7">
        <f>9799.01*3</f>
        <v>29397.03</v>
      </c>
      <c r="E35" s="7"/>
      <c r="F35" s="7"/>
      <c r="G35" s="7"/>
      <c r="H35" s="7"/>
      <c r="I35" s="7"/>
      <c r="J35" s="7"/>
      <c r="K35" s="7"/>
      <c r="L35" s="7"/>
      <c r="M35" s="7"/>
      <c r="N35" s="7">
        <f t="shared" si="15"/>
        <v>86791.23</v>
      </c>
    </row>
    <row r="36" spans="1:14" ht="22.2" customHeight="1" thickBot="1" x14ac:dyDescent="0.3">
      <c r="A36" s="4" t="s">
        <v>32</v>
      </c>
      <c r="B36" s="7">
        <v>5700</v>
      </c>
      <c r="C36" s="7">
        <f>5700+3600</f>
        <v>9300</v>
      </c>
      <c r="D36" s="7">
        <f>3600</f>
        <v>3600</v>
      </c>
      <c r="E36" s="7"/>
      <c r="F36" s="7"/>
      <c r="G36" s="7"/>
      <c r="H36" s="7"/>
      <c r="I36" s="7"/>
      <c r="J36" s="7"/>
      <c r="K36" s="7"/>
      <c r="L36" s="7"/>
      <c r="M36" s="7"/>
      <c r="N36" s="7">
        <f t="shared" si="15"/>
        <v>18600</v>
      </c>
    </row>
    <row r="37" spans="1:14" ht="21.75" customHeight="1" thickBot="1" x14ac:dyDescent="0.3">
      <c r="A37" s="4" t="s">
        <v>30</v>
      </c>
      <c r="B37" s="7">
        <v>12816.65</v>
      </c>
      <c r="C37" s="7">
        <v>12414.52</v>
      </c>
      <c r="D37" s="7">
        <v>12136.36</v>
      </c>
      <c r="E37" s="7"/>
      <c r="F37" s="7"/>
      <c r="G37" s="7"/>
      <c r="H37" s="7"/>
      <c r="I37" s="7"/>
      <c r="J37" s="7"/>
      <c r="K37" s="7"/>
      <c r="L37" s="7"/>
      <c r="M37" s="7"/>
      <c r="N37" s="7">
        <f t="shared" ref="N37:N40" si="21">SUM(B37:M37)</f>
        <v>37367.53</v>
      </c>
    </row>
    <row r="38" spans="1:14" ht="21.75" customHeight="1" thickBot="1" x14ac:dyDescent="0.3">
      <c r="A38" s="4" t="s">
        <v>31</v>
      </c>
      <c r="B38" s="7">
        <v>1915</v>
      </c>
      <c r="C38" s="7">
        <v>1855</v>
      </c>
      <c r="D38" s="7">
        <v>1814</v>
      </c>
      <c r="E38" s="7"/>
      <c r="F38" s="7"/>
      <c r="G38" s="7"/>
      <c r="H38" s="7"/>
      <c r="I38" s="7"/>
      <c r="J38" s="7"/>
      <c r="K38" s="7"/>
      <c r="L38" s="7"/>
      <c r="M38" s="7"/>
      <c r="N38" s="7">
        <f t="shared" si="21"/>
        <v>5584</v>
      </c>
    </row>
    <row r="39" spans="1:14" ht="21.6" customHeight="1" thickBot="1" x14ac:dyDescent="0.3">
      <c r="A39" s="4" t="s">
        <v>24</v>
      </c>
      <c r="B39" s="7">
        <v>0</v>
      </c>
      <c r="C39" s="7">
        <v>0</v>
      </c>
      <c r="D39" s="7">
        <v>0</v>
      </c>
      <c r="E39" s="7"/>
      <c r="F39" s="7"/>
      <c r="G39" s="7"/>
      <c r="H39" s="7"/>
      <c r="I39" s="7"/>
      <c r="J39" s="7"/>
      <c r="K39" s="7"/>
      <c r="L39" s="7"/>
      <c r="M39" s="7"/>
      <c r="N39" s="7">
        <f t="shared" si="21"/>
        <v>0</v>
      </c>
    </row>
    <row r="40" spans="1:14" ht="24" customHeight="1" thickBot="1" x14ac:dyDescent="0.3">
      <c r="A40" s="4" t="s">
        <v>10</v>
      </c>
      <c r="B40" s="7">
        <f>2549.6</f>
        <v>2549.6</v>
      </c>
      <c r="C40" s="7">
        <f>849</f>
        <v>849</v>
      </c>
      <c r="D40" s="7">
        <f>105+105+515.7</f>
        <v>725.7</v>
      </c>
      <c r="E40" s="7"/>
      <c r="F40" s="7"/>
      <c r="G40" s="7"/>
      <c r="H40" s="7"/>
      <c r="I40" s="7"/>
      <c r="J40" s="7"/>
      <c r="K40" s="7"/>
      <c r="L40" s="7"/>
      <c r="M40" s="7"/>
      <c r="N40" s="7">
        <f t="shared" si="21"/>
        <v>4124.3</v>
      </c>
    </row>
    <row r="41" spans="1:14" ht="22.5" customHeight="1" thickBot="1" x14ac:dyDescent="0.3">
      <c r="A41" s="17" t="s">
        <v>22</v>
      </c>
      <c r="B41" s="6">
        <f t="shared" ref="B41:M41" si="22">SUM(B24:B40)</f>
        <v>165607.78633999999</v>
      </c>
      <c r="C41" s="6">
        <f t="shared" si="22"/>
        <v>184994.52195999998</v>
      </c>
      <c r="D41" s="6">
        <f t="shared" si="22"/>
        <v>164946.71898000001</v>
      </c>
      <c r="E41" s="6">
        <f t="shared" si="22"/>
        <v>0</v>
      </c>
      <c r="F41" s="6">
        <f t="shared" si="22"/>
        <v>0</v>
      </c>
      <c r="G41" s="6">
        <f t="shared" si="22"/>
        <v>0</v>
      </c>
      <c r="H41" s="6">
        <f t="shared" si="22"/>
        <v>0</v>
      </c>
      <c r="I41" s="6">
        <f t="shared" si="22"/>
        <v>0</v>
      </c>
      <c r="J41" s="6">
        <f t="shared" si="22"/>
        <v>0</v>
      </c>
      <c r="K41" s="6">
        <f t="shared" si="22"/>
        <v>0</v>
      </c>
      <c r="L41" s="6">
        <f t="shared" si="22"/>
        <v>0</v>
      </c>
      <c r="M41" s="6">
        <f t="shared" si="22"/>
        <v>0</v>
      </c>
      <c r="N41" s="6">
        <f>SUM(B41:M41)</f>
        <v>515549.02727999998</v>
      </c>
    </row>
    <row r="42" spans="1:14" ht="23.25" customHeight="1" thickBot="1" x14ac:dyDescent="0.3">
      <c r="A42" s="4" t="s">
        <v>5</v>
      </c>
      <c r="B42" s="12">
        <f t="shared" ref="B42:N42" si="23">B15-B41</f>
        <v>37927.843660000013</v>
      </c>
      <c r="C42" s="12">
        <f t="shared" si="23"/>
        <v>11651.158040000009</v>
      </c>
      <c r="D42" s="12">
        <f t="shared" si="23"/>
        <v>41222.641019999952</v>
      </c>
      <c r="E42" s="12">
        <f t="shared" si="23"/>
        <v>0</v>
      </c>
      <c r="F42" s="12">
        <f t="shared" si="23"/>
        <v>0</v>
      </c>
      <c r="G42" s="12">
        <f t="shared" si="23"/>
        <v>0</v>
      </c>
      <c r="H42" s="12">
        <f t="shared" si="23"/>
        <v>0</v>
      </c>
      <c r="I42" s="12">
        <f t="shared" si="23"/>
        <v>0</v>
      </c>
      <c r="J42" s="12">
        <f t="shared" si="23"/>
        <v>0</v>
      </c>
      <c r="K42" s="12">
        <f t="shared" si="23"/>
        <v>0</v>
      </c>
      <c r="L42" s="12">
        <f t="shared" si="23"/>
        <v>0</v>
      </c>
      <c r="M42" s="12">
        <f t="shared" si="23"/>
        <v>0</v>
      </c>
      <c r="N42" s="7">
        <f t="shared" si="23"/>
        <v>90801.642719999945</v>
      </c>
    </row>
    <row r="43" spans="1:14" ht="23.25" customHeight="1" thickBot="1" x14ac:dyDescent="0.3">
      <c r="A43" s="4" t="s">
        <v>7</v>
      </c>
      <c r="B43" s="9">
        <f t="shared" ref="B43:N43" si="24">B5+B42</f>
        <v>-438639.70633999998</v>
      </c>
      <c r="C43" s="9">
        <f t="shared" si="24"/>
        <v>-426988.54829999997</v>
      </c>
      <c r="D43" s="9">
        <f t="shared" si="24"/>
        <v>-385765.90728000004</v>
      </c>
      <c r="E43" s="9">
        <f t="shared" si="24"/>
        <v>-385765.90728000004</v>
      </c>
      <c r="F43" s="9">
        <f t="shared" si="24"/>
        <v>-385765.90728000004</v>
      </c>
      <c r="G43" s="9">
        <f t="shared" si="24"/>
        <v>-385765.90728000004</v>
      </c>
      <c r="H43" s="9">
        <f t="shared" si="24"/>
        <v>-385765.90728000004</v>
      </c>
      <c r="I43" s="9">
        <f t="shared" si="24"/>
        <v>-385765.90728000004</v>
      </c>
      <c r="J43" s="9">
        <f t="shared" si="24"/>
        <v>-385765.90728000004</v>
      </c>
      <c r="K43" s="9">
        <f t="shared" si="24"/>
        <v>-385765.90728000004</v>
      </c>
      <c r="L43" s="9">
        <f t="shared" si="24"/>
        <v>-385765.90728000004</v>
      </c>
      <c r="M43" s="9">
        <f t="shared" si="24"/>
        <v>-385765.90728000004</v>
      </c>
      <c r="N43" s="9">
        <f t="shared" si="24"/>
        <v>-385765.90728000004</v>
      </c>
    </row>
    <row r="44" spans="1:14" ht="27" customHeight="1" thickBot="1" x14ac:dyDescent="0.3">
      <c r="A44" s="19" t="s">
        <v>11</v>
      </c>
      <c r="B44" s="13">
        <f t="shared" ref="B44:N44" si="25">B6+B15-B7</f>
        <v>-329833.53999999992</v>
      </c>
      <c r="C44" s="13">
        <f t="shared" si="25"/>
        <v>-337069.91999999993</v>
      </c>
      <c r="D44" s="13">
        <f t="shared" si="25"/>
        <v>-351709.28999999992</v>
      </c>
      <c r="E44" s="13">
        <f t="shared" si="25"/>
        <v>-351709.28999999992</v>
      </c>
      <c r="F44" s="13">
        <f t="shared" si="25"/>
        <v>-351709.28999999992</v>
      </c>
      <c r="G44" s="13">
        <f t="shared" si="25"/>
        <v>-351709.28999999992</v>
      </c>
      <c r="H44" s="13">
        <f t="shared" si="25"/>
        <v>-351709.28999999992</v>
      </c>
      <c r="I44" s="13">
        <f t="shared" si="25"/>
        <v>-351709.28999999992</v>
      </c>
      <c r="J44" s="13">
        <f t="shared" si="25"/>
        <v>-351709.28999999992</v>
      </c>
      <c r="K44" s="13">
        <f t="shared" si="25"/>
        <v>-351709.28999999992</v>
      </c>
      <c r="L44" s="13">
        <f t="shared" si="25"/>
        <v>-351709.28999999992</v>
      </c>
      <c r="M44" s="13">
        <f t="shared" si="25"/>
        <v>-351709.28999999992</v>
      </c>
      <c r="N44" s="13">
        <f t="shared" si="25"/>
        <v>-351709.29000000004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2026-06-09T08:38:29Z</cp:lastPrinted>
  <dcterms:created xsi:type="dcterms:W3CDTF">2011-06-06T03:25:48Z</dcterms:created>
  <dcterms:modified xsi:type="dcterms:W3CDTF">2026-06-09T08:44:42Z</dcterms:modified>
</cp:coreProperties>
</file>