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7" i="1" l="1"/>
  <c r="D37" i="1"/>
  <c r="B37" i="1"/>
  <c r="C32" i="1"/>
  <c r="D32" i="1"/>
  <c r="B32" i="1"/>
  <c r="D40" i="1" l="1"/>
  <c r="C40" i="1"/>
  <c r="C36" i="1" l="1"/>
  <c r="D36" i="1"/>
  <c r="B36" i="1"/>
  <c r="C33" i="1"/>
  <c r="D33" i="1"/>
  <c r="B33" i="1"/>
  <c r="C44" i="1" l="1"/>
  <c r="D31" i="1" l="1"/>
  <c r="D18" i="1"/>
  <c r="D30" i="1"/>
  <c r="D8" i="1"/>
  <c r="C31" i="1" l="1"/>
  <c r="C18" i="1"/>
  <c r="C30" i="1"/>
  <c r="C8" i="1"/>
  <c r="B31" i="1" l="1"/>
  <c r="B18" i="1"/>
  <c r="B30" i="1"/>
  <c r="B8" i="1"/>
  <c r="C29" i="1"/>
  <c r="D29" i="1"/>
  <c r="C28" i="1"/>
  <c r="D28" i="1"/>
  <c r="B28" i="1"/>
  <c r="B29" i="1" l="1"/>
  <c r="N13" i="1" l="1"/>
  <c r="N14" i="1"/>
  <c r="N23" i="1" l="1"/>
  <c r="N40" i="1" l="1"/>
  <c r="N42" i="1" l="1"/>
  <c r="N44" i="1"/>
  <c r="N43" i="1"/>
  <c r="N41" i="1"/>
  <c r="N38" i="1"/>
  <c r="N36" i="1"/>
  <c r="N9" i="1"/>
  <c r="N19" i="1"/>
  <c r="N16" i="1"/>
  <c r="N6" i="1"/>
  <c r="N5" i="1"/>
  <c r="N28" i="1"/>
  <c r="N29" i="1"/>
  <c r="N32" i="1"/>
  <c r="N33" i="1"/>
  <c r="N34" i="1"/>
  <c r="N35" i="1"/>
  <c r="N37" i="1"/>
  <c r="N39" i="1"/>
  <c r="N20" i="1"/>
  <c r="N21" i="1"/>
  <c r="N22" i="1"/>
  <c r="N24" i="1"/>
  <c r="N25" i="1"/>
  <c r="N26" i="1"/>
  <c r="K17" i="1"/>
  <c r="L17" i="1"/>
  <c r="M17" i="1"/>
  <c r="N10" i="1"/>
  <c r="N11" i="1"/>
  <c r="N12" i="1"/>
  <c r="N15" i="1"/>
  <c r="K7" i="1"/>
  <c r="L7" i="1"/>
  <c r="M7" i="1"/>
  <c r="M45" i="1"/>
  <c r="L45" i="1"/>
  <c r="K45" i="1"/>
  <c r="H17" i="1"/>
  <c r="I17" i="1"/>
  <c r="J17" i="1"/>
  <c r="H7" i="1"/>
  <c r="I7" i="1"/>
  <c r="J7" i="1"/>
  <c r="G17" i="1"/>
  <c r="G7" i="1"/>
  <c r="F17" i="1"/>
  <c r="F7" i="1"/>
  <c r="N31" i="1"/>
  <c r="N30" i="1"/>
  <c r="N8" i="1"/>
  <c r="D17" i="1"/>
  <c r="D7" i="1"/>
  <c r="C17" i="1"/>
  <c r="C7" i="1"/>
  <c r="B17" i="1"/>
  <c r="B7" i="1"/>
  <c r="G45" i="1"/>
  <c r="H45" i="1"/>
  <c r="D45" i="1"/>
  <c r="C45" i="1"/>
  <c r="E17" i="1"/>
  <c r="N18" i="1"/>
  <c r="I45" i="1"/>
  <c r="J45" i="1"/>
  <c r="F45" i="1"/>
  <c r="E7" i="1"/>
  <c r="E45" i="1"/>
  <c r="E46" i="1" s="1"/>
  <c r="B45" i="1"/>
  <c r="D46" i="1" l="1"/>
  <c r="C46" i="1"/>
  <c r="B46" i="1"/>
  <c r="B47" i="1" s="1"/>
  <c r="C5" i="1" s="1"/>
  <c r="I46" i="1"/>
  <c r="F46" i="1"/>
  <c r="G46" i="1"/>
  <c r="M46" i="1"/>
  <c r="L46" i="1"/>
  <c r="K46" i="1"/>
  <c r="J46" i="1"/>
  <c r="H46" i="1"/>
  <c r="N17" i="1"/>
  <c r="N7" i="1"/>
  <c r="B48" i="1"/>
  <c r="C6" i="1" s="1"/>
  <c r="C48" i="1" s="1"/>
  <c r="D6" i="1" s="1"/>
  <c r="D48" i="1" s="1"/>
  <c r="E6" i="1" s="1"/>
  <c r="E48" i="1" s="1"/>
  <c r="F6" i="1" s="1"/>
  <c r="F48" i="1" s="1"/>
  <c r="G6" i="1" s="1"/>
  <c r="G48" i="1" s="1"/>
  <c r="H6" i="1" s="1"/>
  <c r="H48" i="1" s="1"/>
  <c r="I6" i="1" s="1"/>
  <c r="I48" i="1" s="1"/>
  <c r="J6" i="1" s="1"/>
  <c r="J48" i="1" s="1"/>
  <c r="K6" i="1" s="1"/>
  <c r="K48" i="1" s="1"/>
  <c r="L6" i="1" s="1"/>
  <c r="L48" i="1" s="1"/>
  <c r="M6" i="1" s="1"/>
  <c r="M48" i="1" s="1"/>
  <c r="N45" i="1"/>
  <c r="C47" i="1" l="1"/>
  <c r="D5" i="1" s="1"/>
  <c r="D47" i="1" s="1"/>
  <c r="E5" i="1" s="1"/>
  <c r="E47" i="1" s="1"/>
  <c r="F5" i="1" s="1"/>
  <c r="F47" i="1" s="1"/>
  <c r="G5" i="1" s="1"/>
  <c r="G47" i="1" s="1"/>
  <c r="H5" i="1" s="1"/>
  <c r="H47" i="1" s="1"/>
  <c r="I5" i="1" s="1"/>
  <c r="I47" i="1" s="1"/>
  <c r="J5" i="1" s="1"/>
  <c r="J47" i="1" s="1"/>
  <c r="K5" i="1" s="1"/>
  <c r="K47" i="1" s="1"/>
  <c r="L5" i="1" s="1"/>
  <c r="L47" i="1" s="1"/>
  <c r="M5" i="1" s="1"/>
  <c r="M47" i="1" s="1"/>
  <c r="N46" i="1"/>
  <c r="N47" i="1" s="1"/>
  <c r="N48" i="1"/>
</calcChain>
</file>

<file path=xl/sharedStrings.xml><?xml version="1.0" encoding="utf-8"?>
<sst xmlns="http://schemas.openxmlformats.org/spreadsheetml/2006/main" count="59" uniqueCount="50">
  <si>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</si>
  <si>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</si>
  <si>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</si>
  <si>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</si>
  <si>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</si>
  <si>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</si>
  <si>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</si>
  <si>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</si>
  <si>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</si>
  <si>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</si>
  <si>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</si>
  <si>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</si>
  <si>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</si>
  <si>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</si>
  <si>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</si>
  <si>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</si>
  <si>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</si>
  <si>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</si>
  <si>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</si>
  <si>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</si>
  <si>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</si>
  <si>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</si>
  <si>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</si>
  <si>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</si>
  <si>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</si>
  <si>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Комплексное обслуживание лифтов</t>
  </si>
  <si>
    <t>Содержание жилья и текущий ремонт / нежилые</t>
  </si>
  <si>
    <t>Содержание жилья и текущий ремонт  / нежилые</t>
  </si>
  <si>
    <t>Отведение сточных вод на ОИ</t>
  </si>
  <si>
    <t>Установка пластиковых окон</t>
  </si>
  <si>
    <t xml:space="preserve">Периодическое техническое освидетельствование  лифтов </t>
  </si>
  <si>
    <t>Содержание жилья и текущий ремонт,  ОПУ</t>
  </si>
  <si>
    <t>Содержание жилья и текущий ремонт, ОПУ</t>
  </si>
  <si>
    <t>Вознаграждение совета МКД</t>
  </si>
  <si>
    <t>Налоги с вознаграждения совета МКД</t>
  </si>
  <si>
    <t>Услуга по выкату и перемещению контейнеров с отходами</t>
  </si>
  <si>
    <t xml:space="preserve">                 ОТЧЕТ по дому Ленинградская, 57/1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</si>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</sst>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tabSelected="1" topLeftCell="A35" zoomScale="75" workbookViewId="0">
      <selection activeCell="P16" sqref="P16:P17"/>
    </sheetView>
  </sheetViews>
  <sheetFormatPr defaultRowHeight="13.2" x14ac:dyDescent="0.25"/>
  <cols>
    <col min="1" max="1" width="58.6640625" customWidth="1"/>
    <col min="2" max="3" width="13.88671875" customWidth="1"/>
    <col min="4" max="4" width="13.6640625" customWidth="1"/>
    <col min="5" max="5" width="13.88671875" hidden="1" customWidth="1"/>
    <col min="6" max="6" width="13.5546875" hidden="1" customWidth="1"/>
    <col min="7" max="7" width="13.44140625" hidden="1" customWidth="1"/>
    <col min="8" max="9" width="13.88671875" hidden="1" customWidth="1"/>
    <col min="10" max="13" width="14.6640625" hidden="1" customWidth="1"/>
    <col min="14" max="14" width="16.109375" customWidth="1"/>
  </cols>
  <sheetData>
    <row r="1" spans="1:18" ht="20.25" customHeight="1" x14ac:dyDescent="0.35">
      <c r="A1" s="20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  <c r="K4" s="6" t="s">
        <v>46</v>
      </c>
      <c r="L4" s="6" t="s">
        <v>47</v>
      </c>
      <c r="M4" s="6" t="s">
        <v>48</v>
      </c>
      <c r="N4" s="6" t="s">
        <v>49</v>
      </c>
    </row>
    <row r="5" spans="1:18" ht="23.25" customHeight="1" thickBot="1" x14ac:dyDescent="0.3">
      <c r="A5" s="7" t="s">
        <v>15</v>
      </c>
      <c r="B5" s="8">
        <v>-407484.55</v>
      </c>
      <c r="C5" s="8">
        <f t="shared" ref="C5:D5" si="0">B47</f>
        <v>-406579.67579999997</v>
      </c>
      <c r="D5" s="8">
        <f t="shared" si="0"/>
        <v>-391494.6421</v>
      </c>
      <c r="E5" s="8">
        <f t="shared" ref="E5:J5" si="1">D47</f>
        <v>-373056.70423999999</v>
      </c>
      <c r="F5" s="8">
        <f t="shared" si="1"/>
        <v>-373056.70423999999</v>
      </c>
      <c r="G5" s="8">
        <f t="shared" si="1"/>
        <v>-373056.70423999999</v>
      </c>
      <c r="H5" s="8">
        <f t="shared" si="1"/>
        <v>-373056.70423999999</v>
      </c>
      <c r="I5" s="8">
        <f t="shared" si="1"/>
        <v>-373056.70423999999</v>
      </c>
      <c r="J5" s="8">
        <f t="shared" si="1"/>
        <v>-373056.70423999999</v>
      </c>
      <c r="K5" s="8">
        <f t="shared" ref="K5" si="2">J47</f>
        <v>-373056.70423999999</v>
      </c>
      <c r="L5" s="8">
        <f t="shared" ref="L5" si="3">K47</f>
        <v>-373056.70423999999</v>
      </c>
      <c r="M5" s="8">
        <f t="shared" ref="M5" si="4">L47</f>
        <v>-373056.70423999999</v>
      </c>
      <c r="N5" s="8">
        <f>B5</f>
        <v>-407484.55</v>
      </c>
    </row>
    <row r="6" spans="1:18" ht="21" customHeight="1" thickBot="1" x14ac:dyDescent="0.3">
      <c r="A6" s="7" t="s">
        <v>13</v>
      </c>
      <c r="B6" s="8">
        <v>-269667.43</v>
      </c>
      <c r="C6" s="8">
        <f>B48</f>
        <v>-282390.53000000003</v>
      </c>
      <c r="D6" s="8">
        <f>C48</f>
        <v>-282613.04000000004</v>
      </c>
      <c r="E6" s="8">
        <f>D48</f>
        <v>-279444.27</v>
      </c>
      <c r="F6" s="8">
        <f t="shared" ref="F6" si="5">E48</f>
        <v>-279444.27</v>
      </c>
      <c r="G6" s="8">
        <f t="shared" ref="G6" si="6">F48</f>
        <v>-279444.27</v>
      </c>
      <c r="H6" s="8">
        <f t="shared" ref="H6:M6" si="7">G48</f>
        <v>-279444.27</v>
      </c>
      <c r="I6" s="8">
        <f t="shared" si="7"/>
        <v>-279444.27</v>
      </c>
      <c r="J6" s="8">
        <f t="shared" si="7"/>
        <v>-279444.27</v>
      </c>
      <c r="K6" s="8">
        <f t="shared" si="7"/>
        <v>-279444.27</v>
      </c>
      <c r="L6" s="8">
        <f t="shared" si="7"/>
        <v>-279444.27</v>
      </c>
      <c r="M6" s="8">
        <f t="shared" si="7"/>
        <v>-279444.27</v>
      </c>
      <c r="N6" s="8">
        <f>B6</f>
        <v>-269667.43</v>
      </c>
    </row>
    <row r="7" spans="1:18" ht="20.25" customHeight="1" thickBot="1" x14ac:dyDescent="0.3">
      <c r="A7" s="9" t="s">
        <v>12</v>
      </c>
      <c r="B7" s="10">
        <f t="shared" ref="B7:M7" si="8">SUM(B8:B16)</f>
        <v>75185.23000000001</v>
      </c>
      <c r="C7" s="10">
        <f t="shared" si="8"/>
        <v>74514.03</v>
      </c>
      <c r="D7" s="10">
        <f t="shared" si="8"/>
        <v>71135.77</v>
      </c>
      <c r="E7" s="10">
        <f t="shared" si="8"/>
        <v>0</v>
      </c>
      <c r="F7" s="10">
        <f t="shared" si="8"/>
        <v>0</v>
      </c>
      <c r="G7" s="10">
        <f t="shared" si="8"/>
        <v>0</v>
      </c>
      <c r="H7" s="10">
        <f t="shared" si="8"/>
        <v>0</v>
      </c>
      <c r="I7" s="10">
        <f t="shared" si="8"/>
        <v>0</v>
      </c>
      <c r="J7" s="10">
        <f t="shared" si="8"/>
        <v>0</v>
      </c>
      <c r="K7" s="10">
        <f t="shared" si="8"/>
        <v>0</v>
      </c>
      <c r="L7" s="10">
        <f t="shared" si="8"/>
        <v>0</v>
      </c>
      <c r="M7" s="10">
        <f t="shared" si="8"/>
        <v>0</v>
      </c>
      <c r="N7" s="10">
        <f>SUM(B7:M7)</f>
        <v>220835.03000000003</v>
      </c>
    </row>
    <row r="8" spans="1:18" ht="21" customHeight="1" thickBot="1" x14ac:dyDescent="0.3">
      <c r="A8" s="4" t="s">
        <v>31</v>
      </c>
      <c r="B8" s="11">
        <f>58170.96+371.04</f>
        <v>58542</v>
      </c>
      <c r="C8" s="11">
        <f>58170.96+371.04</f>
        <v>58542</v>
      </c>
      <c r="D8" s="11">
        <f>58170.96+371.04</f>
        <v>58542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175626</v>
      </c>
    </row>
    <row r="9" spans="1:18" ht="24.75" customHeight="1" thickBot="1" x14ac:dyDescent="0.3">
      <c r="A9" s="4" t="s">
        <v>26</v>
      </c>
      <c r="B9" s="11">
        <v>470.68</v>
      </c>
      <c r="C9" s="11">
        <v>470.68</v>
      </c>
      <c r="D9" s="11">
        <v>470.68</v>
      </c>
      <c r="E9" s="11"/>
      <c r="F9" s="11"/>
      <c r="G9" s="11"/>
      <c r="H9" s="11"/>
      <c r="I9" s="11"/>
      <c r="J9" s="11"/>
      <c r="K9" s="11"/>
      <c r="L9" s="11"/>
      <c r="M9" s="11"/>
      <c r="N9" s="11">
        <f>SUM(B9:M9)</f>
        <v>1412.04</v>
      </c>
    </row>
    <row r="10" spans="1:18" ht="24.75" customHeight="1" thickBot="1" x14ac:dyDescent="0.3">
      <c r="A10" s="4" t="s">
        <v>16</v>
      </c>
      <c r="B10" s="11">
        <v>1350.01</v>
      </c>
      <c r="C10" s="11">
        <v>1349.03</v>
      </c>
      <c r="D10" s="11">
        <v>1350.01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ref="N10:N16" si="9">SUM(B10:M10)</f>
        <v>4049.05</v>
      </c>
    </row>
    <row r="11" spans="1:18" ht="21.75" customHeight="1" thickBot="1" x14ac:dyDescent="0.3">
      <c r="A11" s="4" t="s">
        <v>17</v>
      </c>
      <c r="B11" s="11">
        <v>251.93</v>
      </c>
      <c r="C11" s="11">
        <v>251.93</v>
      </c>
      <c r="D11" s="11">
        <v>251.93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9"/>
        <v>755.79</v>
      </c>
    </row>
    <row r="12" spans="1:18" ht="22.5" customHeight="1" thickBot="1" x14ac:dyDescent="0.3">
      <c r="A12" s="4" t="s">
        <v>18</v>
      </c>
      <c r="B12" s="11">
        <v>6191.39</v>
      </c>
      <c r="C12" s="11">
        <v>5521.17</v>
      </c>
      <c r="D12" s="11">
        <v>2141.9299999999998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9"/>
        <v>13854.490000000002</v>
      </c>
    </row>
    <row r="13" spans="1:18" ht="22.5" customHeight="1" thickBot="1" x14ac:dyDescent="0.3">
      <c r="A13" s="4" t="s">
        <v>28</v>
      </c>
      <c r="B13" s="11">
        <v>431.62</v>
      </c>
      <c r="C13" s="11">
        <v>431.62</v>
      </c>
      <c r="D13" s="11">
        <v>431.62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9"/>
        <v>1294.8600000000001</v>
      </c>
    </row>
    <row r="14" spans="1:18" ht="22.5" customHeight="1" thickBot="1" x14ac:dyDescent="0.3">
      <c r="A14" s="4" t="s">
        <v>33</v>
      </c>
      <c r="B14" s="11">
        <v>5052.6000000000004</v>
      </c>
      <c r="C14" s="11">
        <v>5052.6000000000004</v>
      </c>
      <c r="D14" s="11">
        <v>5052.6000000000004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9"/>
        <v>15157.800000000001</v>
      </c>
    </row>
    <row r="15" spans="1:18" ht="22.5" hidden="1" customHeight="1" thickBot="1" x14ac:dyDescent="0.3">
      <c r="A15" s="4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>
        <f t="shared" si="9"/>
        <v>0</v>
      </c>
    </row>
    <row r="16" spans="1:18" ht="24" customHeight="1" thickBot="1" x14ac:dyDescent="0.3">
      <c r="A16" s="4" t="s">
        <v>14</v>
      </c>
      <c r="B16" s="11">
        <v>2895</v>
      </c>
      <c r="C16" s="11">
        <v>2895</v>
      </c>
      <c r="D16" s="11">
        <v>2895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 t="shared" si="9"/>
        <v>8685</v>
      </c>
    </row>
    <row r="17" spans="1:15" ht="20.25" customHeight="1" thickBot="1" x14ac:dyDescent="0.3">
      <c r="A17" s="12" t="s">
        <v>8</v>
      </c>
      <c r="B17" s="13">
        <f t="shared" ref="B17:M17" si="10">SUM(B18:B26)</f>
        <v>62462.12999999999</v>
      </c>
      <c r="C17" s="13">
        <f t="shared" si="10"/>
        <v>74291.51999999999</v>
      </c>
      <c r="D17" s="13">
        <f t="shared" si="10"/>
        <v>74304.540000000008</v>
      </c>
      <c r="E17" s="13">
        <f t="shared" si="10"/>
        <v>0</v>
      </c>
      <c r="F17" s="13">
        <f t="shared" si="10"/>
        <v>0</v>
      </c>
      <c r="G17" s="13">
        <f t="shared" si="10"/>
        <v>0</v>
      </c>
      <c r="H17" s="13">
        <f t="shared" si="10"/>
        <v>0</v>
      </c>
      <c r="I17" s="13">
        <f t="shared" si="10"/>
        <v>0</v>
      </c>
      <c r="J17" s="13">
        <f t="shared" si="10"/>
        <v>0</v>
      </c>
      <c r="K17" s="13">
        <f t="shared" si="10"/>
        <v>0</v>
      </c>
      <c r="L17" s="13">
        <f t="shared" si="10"/>
        <v>0</v>
      </c>
      <c r="M17" s="13">
        <f t="shared" si="10"/>
        <v>0</v>
      </c>
      <c r="N17" s="13">
        <f>SUM(B17:M17)</f>
        <v>211058.18999999997</v>
      </c>
    </row>
    <row r="18" spans="1:15" ht="24" customHeight="1" thickBot="1" x14ac:dyDescent="0.3">
      <c r="A18" s="4" t="s">
        <v>32</v>
      </c>
      <c r="B18" s="11">
        <f>51447.54+330.74</f>
        <v>51778.28</v>
      </c>
      <c r="C18" s="11">
        <f>57862.15+381.11+1.74</f>
        <v>58245</v>
      </c>
      <c r="D18" s="11">
        <f>57786.53+364.37+1.7</f>
        <v>58152.6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>SUM(B18:M18)</f>
        <v>168175.88</v>
      </c>
    </row>
    <row r="19" spans="1:15" ht="24" customHeight="1" thickBot="1" x14ac:dyDescent="0.3">
      <c r="A19" s="4" t="s">
        <v>27</v>
      </c>
      <c r="B19" s="11">
        <v>470.68</v>
      </c>
      <c r="C19" s="11">
        <v>470.68</v>
      </c>
      <c r="D19" s="11">
        <v>470.68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>SUM(B19:M19)</f>
        <v>1412.04</v>
      </c>
    </row>
    <row r="20" spans="1:15" ht="26.25" customHeight="1" thickBot="1" x14ac:dyDescent="0.3">
      <c r="A20" s="4" t="s">
        <v>16</v>
      </c>
      <c r="B20" s="11">
        <v>1174.42</v>
      </c>
      <c r="C20" s="11">
        <v>1399.17</v>
      </c>
      <c r="D20" s="11">
        <v>1396.08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ref="N20:N26" si="11">SUM(B20:M20)</f>
        <v>3969.67</v>
      </c>
    </row>
    <row r="21" spans="1:15" ht="26.25" customHeight="1" thickBot="1" x14ac:dyDescent="0.3">
      <c r="A21" s="4" t="s">
        <v>17</v>
      </c>
      <c r="B21" s="11">
        <v>219.2</v>
      </c>
      <c r="C21" s="11">
        <v>263.3</v>
      </c>
      <c r="D21" s="11">
        <v>262.81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1"/>
        <v>745.31</v>
      </c>
    </row>
    <row r="22" spans="1:15" ht="24" customHeight="1" thickBot="1" x14ac:dyDescent="0.3">
      <c r="A22" s="4" t="s">
        <v>18</v>
      </c>
      <c r="B22" s="11">
        <v>838.99</v>
      </c>
      <c r="C22" s="11">
        <v>5843.74</v>
      </c>
      <c r="D22" s="11">
        <v>5380.39</v>
      </c>
      <c r="E22" s="11"/>
      <c r="F22" s="11"/>
      <c r="G22" s="11"/>
      <c r="H22" s="11"/>
      <c r="I22" s="11"/>
      <c r="J22" s="11"/>
      <c r="K22" s="11"/>
      <c r="L22" s="11"/>
      <c r="M22" s="11"/>
      <c r="N22" s="11">
        <f t="shared" si="11"/>
        <v>12063.119999999999</v>
      </c>
    </row>
    <row r="23" spans="1:15" ht="24" customHeight="1" thickBot="1" x14ac:dyDescent="0.3">
      <c r="A23" s="4" t="s">
        <v>28</v>
      </c>
      <c r="B23" s="11">
        <v>375.46</v>
      </c>
      <c r="C23" s="11">
        <v>427.31</v>
      </c>
      <c r="D23" s="11">
        <v>427.02</v>
      </c>
      <c r="E23" s="11"/>
      <c r="F23" s="11"/>
      <c r="G23" s="11"/>
      <c r="H23" s="11"/>
      <c r="I23" s="11"/>
      <c r="J23" s="11"/>
      <c r="K23" s="11"/>
      <c r="L23" s="11"/>
      <c r="M23" s="11"/>
      <c r="N23" s="11">
        <f t="shared" si="11"/>
        <v>1229.79</v>
      </c>
    </row>
    <row r="24" spans="1:15" ht="24" customHeight="1" thickBot="1" x14ac:dyDescent="0.3">
      <c r="A24" s="4" t="s">
        <v>33</v>
      </c>
      <c r="B24" s="11">
        <v>4785.1000000000004</v>
      </c>
      <c r="C24" s="11">
        <v>4817.32</v>
      </c>
      <c r="D24" s="11">
        <v>5174.96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 t="shared" si="11"/>
        <v>14777.380000000001</v>
      </c>
    </row>
    <row r="25" spans="1:15" ht="24" hidden="1" customHeight="1" thickBot="1" x14ac:dyDescent="0.3">
      <c r="A25" s="4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si="11"/>
        <v>0</v>
      </c>
    </row>
    <row r="26" spans="1:15" ht="21" customHeight="1" thickBot="1" x14ac:dyDescent="0.3">
      <c r="A26" s="4" t="s">
        <v>14</v>
      </c>
      <c r="B26" s="14">
        <v>2820</v>
      </c>
      <c r="C26" s="14">
        <v>2825</v>
      </c>
      <c r="D26" s="14">
        <v>3040</v>
      </c>
      <c r="E26" s="14"/>
      <c r="F26" s="14"/>
      <c r="G26" s="14"/>
      <c r="H26" s="14"/>
      <c r="I26" s="14"/>
      <c r="J26" s="14"/>
      <c r="K26" s="11"/>
      <c r="L26" s="11"/>
      <c r="M26" s="11"/>
      <c r="N26" s="11">
        <f t="shared" si="11"/>
        <v>8685</v>
      </c>
      <c r="O26" s="3"/>
    </row>
    <row r="27" spans="1:15" ht="21.75" customHeight="1" thickBot="1" x14ac:dyDescent="0.3">
      <c r="A27" s="15" t="s">
        <v>23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</row>
    <row r="28" spans="1:15" ht="19.5" customHeight="1" thickBot="1" x14ac:dyDescent="0.3">
      <c r="A28" s="4" t="s">
        <v>1</v>
      </c>
      <c r="B28" s="11">
        <f>1952.7*0.65</f>
        <v>1269.2550000000001</v>
      </c>
      <c r="C28" s="11">
        <f t="shared" ref="C28:D28" si="12">1952.7*0.65</f>
        <v>1269.2550000000001</v>
      </c>
      <c r="D28" s="11">
        <f t="shared" si="12"/>
        <v>1269.2550000000001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ref="N28:N40" si="13">SUM(B28:M28)</f>
        <v>3807.7650000000003</v>
      </c>
    </row>
    <row r="29" spans="1:15" ht="22.5" customHeight="1" thickBot="1" x14ac:dyDescent="0.3">
      <c r="A29" s="4" t="s">
        <v>2</v>
      </c>
      <c r="B29" s="11">
        <f t="shared" ref="B29:D29" si="14">1952.7*0.2</f>
        <v>390.54</v>
      </c>
      <c r="C29" s="11">
        <f t="shared" si="14"/>
        <v>390.54</v>
      </c>
      <c r="D29" s="11">
        <f t="shared" si="14"/>
        <v>390.54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3"/>
        <v>1171.6200000000001</v>
      </c>
    </row>
    <row r="30" spans="1:15" ht="21" customHeight="1" thickBot="1" x14ac:dyDescent="0.3">
      <c r="A30" s="4" t="s">
        <v>3</v>
      </c>
      <c r="B30" s="11">
        <f>71819.55*2.6%</f>
        <v>1867.3083000000001</v>
      </c>
      <c r="C30" s="11">
        <f>71148.35*2.6%</f>
        <v>1849.8571000000004</v>
      </c>
      <c r="D30" s="11">
        <f>67770.09*2.6%</f>
        <v>1762.02234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3"/>
        <v>5479.1877400000012</v>
      </c>
    </row>
    <row r="31" spans="1:15" ht="23.25" customHeight="1" thickBot="1" x14ac:dyDescent="0.3">
      <c r="A31" s="4" t="s">
        <v>4</v>
      </c>
      <c r="B31" s="11">
        <f>59171.45*3%</f>
        <v>1775.1434999999999</v>
      </c>
      <c r="C31" s="11">
        <f>70995.84*3%</f>
        <v>2129.8751999999999</v>
      </c>
      <c r="D31" s="11">
        <f>70793.86*3%</f>
        <v>2123.8157999999999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3"/>
        <v>6028.834499999999</v>
      </c>
    </row>
    <row r="32" spans="1:15" ht="23.25" customHeight="1" thickBot="1" x14ac:dyDescent="0.3">
      <c r="A32" s="4" t="s">
        <v>9</v>
      </c>
      <c r="B32" s="11">
        <f>1952.7*10.8</f>
        <v>21089.160000000003</v>
      </c>
      <c r="C32" s="11">
        <f t="shared" ref="C32:D32" si="15">1952.7*10.8</f>
        <v>21089.160000000003</v>
      </c>
      <c r="D32" s="11">
        <f t="shared" si="15"/>
        <v>21089.160000000003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3"/>
        <v>63267.48000000001</v>
      </c>
    </row>
    <row r="33" spans="1:14" ht="26.25" customHeight="1" thickBot="1" x14ac:dyDescent="0.3">
      <c r="A33" s="4" t="s">
        <v>19</v>
      </c>
      <c r="B33" s="11">
        <f>1226.17+123.53</f>
        <v>1349.7</v>
      </c>
      <c r="C33" s="11">
        <f t="shared" ref="C33:D33" si="16">1226.17+123.53</f>
        <v>1349.7</v>
      </c>
      <c r="D33" s="11">
        <f t="shared" si="16"/>
        <v>1349.7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3"/>
        <v>4049.1000000000004</v>
      </c>
    </row>
    <row r="34" spans="1:14" ht="26.25" customHeight="1" thickBot="1" x14ac:dyDescent="0.3">
      <c r="A34" s="4" t="s">
        <v>20</v>
      </c>
      <c r="B34" s="11">
        <v>377.69</v>
      </c>
      <c r="C34" s="11">
        <v>377.69</v>
      </c>
      <c r="D34" s="11">
        <v>377.69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3"/>
        <v>1133.07</v>
      </c>
    </row>
    <row r="35" spans="1:14" ht="26.25" customHeight="1" thickBot="1" x14ac:dyDescent="0.3">
      <c r="A35" s="4" t="s">
        <v>21</v>
      </c>
      <c r="B35" s="11">
        <v>8209.6299999999992</v>
      </c>
      <c r="C35" s="11">
        <v>3623.41</v>
      </c>
      <c r="D35" s="11">
        <v>2528.1999999999998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3"/>
        <v>14361.239999999998</v>
      </c>
    </row>
    <row r="36" spans="1:14" ht="26.25" customHeight="1" thickBot="1" x14ac:dyDescent="0.3">
      <c r="A36" s="4" t="s">
        <v>28</v>
      </c>
      <c r="B36" s="11">
        <f>215.66+215.66</f>
        <v>431.32</v>
      </c>
      <c r="C36" s="11">
        <f t="shared" ref="C36:D36" si="17">215.66+215.66</f>
        <v>431.32</v>
      </c>
      <c r="D36" s="11">
        <f t="shared" si="17"/>
        <v>431.32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3"/>
        <v>1293.96</v>
      </c>
    </row>
    <row r="37" spans="1:14" ht="22.5" customHeight="1" thickBot="1" x14ac:dyDescent="0.3">
      <c r="A37" s="4" t="s">
        <v>6</v>
      </c>
      <c r="B37" s="11">
        <f>1952.7*4.47</f>
        <v>8728.5689999999995</v>
      </c>
      <c r="C37" s="11">
        <f t="shared" ref="C37:D37" si="18">1952.7*4.47</f>
        <v>8728.5689999999995</v>
      </c>
      <c r="D37" s="11">
        <f t="shared" si="18"/>
        <v>8728.5689999999995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3"/>
        <v>26185.706999999999</v>
      </c>
    </row>
    <row r="38" spans="1:14" ht="24.75" customHeight="1" thickBot="1" x14ac:dyDescent="0.3">
      <c r="A38" s="4" t="s">
        <v>30</v>
      </c>
      <c r="B38" s="11">
        <v>0</v>
      </c>
      <c r="C38" s="11">
        <v>0</v>
      </c>
      <c r="D38" s="11">
        <v>0</v>
      </c>
      <c r="E38" s="11"/>
      <c r="F38" s="11"/>
      <c r="G38" s="11"/>
      <c r="H38" s="11"/>
      <c r="I38" s="11"/>
      <c r="J38" s="11"/>
      <c r="K38" s="11"/>
      <c r="L38" s="11"/>
      <c r="M38" s="11"/>
      <c r="N38" s="11">
        <f t="shared" si="13"/>
        <v>0</v>
      </c>
    </row>
    <row r="39" spans="1:14" ht="21.6" customHeight="1" thickBot="1" x14ac:dyDescent="0.3">
      <c r="A39" s="4" t="s">
        <v>25</v>
      </c>
      <c r="B39" s="11">
        <v>9332.39</v>
      </c>
      <c r="C39" s="11">
        <v>9799.01</v>
      </c>
      <c r="D39" s="11">
        <v>9799.01</v>
      </c>
      <c r="E39" s="11"/>
      <c r="F39" s="11"/>
      <c r="G39" s="11"/>
      <c r="H39" s="11"/>
      <c r="I39" s="11"/>
      <c r="J39" s="11"/>
      <c r="K39" s="11"/>
      <c r="L39" s="11"/>
      <c r="M39" s="11"/>
      <c r="N39" s="11">
        <f t="shared" si="13"/>
        <v>28930.410000000003</v>
      </c>
    </row>
    <row r="40" spans="1:14" ht="21.6" customHeight="1" thickBot="1" x14ac:dyDescent="0.3">
      <c r="A40" s="4" t="s">
        <v>35</v>
      </c>
      <c r="B40" s="11">
        <v>1900</v>
      </c>
      <c r="C40" s="11">
        <f>1900+1200</f>
        <v>3100</v>
      </c>
      <c r="D40" s="11">
        <f>1200</f>
        <v>1200</v>
      </c>
      <c r="E40" s="11"/>
      <c r="F40" s="11"/>
      <c r="G40" s="11"/>
      <c r="H40" s="11"/>
      <c r="I40" s="11"/>
      <c r="J40" s="11"/>
      <c r="K40" s="11"/>
      <c r="L40" s="11"/>
      <c r="M40" s="11"/>
      <c r="N40" s="11">
        <f t="shared" si="13"/>
        <v>6200</v>
      </c>
    </row>
    <row r="41" spans="1:14" ht="21.75" customHeight="1" thickBot="1" x14ac:dyDescent="0.3">
      <c r="A41" s="4" t="s">
        <v>33</v>
      </c>
      <c r="B41" s="11">
        <v>4207.55</v>
      </c>
      <c r="C41" s="11">
        <v>4163.1000000000004</v>
      </c>
      <c r="D41" s="11">
        <v>4191.32</v>
      </c>
      <c r="E41" s="11"/>
      <c r="F41" s="11"/>
      <c r="G41" s="11"/>
      <c r="H41" s="11"/>
      <c r="I41" s="11"/>
      <c r="J41" s="11"/>
      <c r="K41" s="11"/>
      <c r="L41" s="11"/>
      <c r="M41" s="11"/>
      <c r="N41" s="11">
        <f t="shared" ref="N41:N44" si="19">SUM(B41:M41)</f>
        <v>12561.970000000001</v>
      </c>
    </row>
    <row r="42" spans="1:14" ht="21.75" customHeight="1" thickBot="1" x14ac:dyDescent="0.3">
      <c r="A42" s="4" t="s">
        <v>34</v>
      </c>
      <c r="B42" s="11">
        <v>629</v>
      </c>
      <c r="C42" s="11">
        <v>622</v>
      </c>
      <c r="D42" s="11">
        <v>626</v>
      </c>
      <c r="E42" s="11"/>
      <c r="F42" s="11"/>
      <c r="G42" s="11"/>
      <c r="H42" s="11"/>
      <c r="I42" s="11"/>
      <c r="J42" s="11"/>
      <c r="K42" s="11"/>
      <c r="L42" s="11"/>
      <c r="M42" s="11"/>
      <c r="N42" s="11">
        <f t="shared" si="19"/>
        <v>1877</v>
      </c>
    </row>
    <row r="43" spans="1:14" ht="24.75" customHeight="1" thickBot="1" x14ac:dyDescent="0.3">
      <c r="A43" s="4" t="s">
        <v>24</v>
      </c>
      <c r="B43" s="11">
        <v>0</v>
      </c>
      <c r="C43" s="11">
        <v>0</v>
      </c>
      <c r="D43" s="11">
        <v>0</v>
      </c>
      <c r="E43" s="11"/>
      <c r="F43" s="11"/>
      <c r="G43" s="11"/>
      <c r="H43" s="11"/>
      <c r="I43" s="11"/>
      <c r="J43" s="11"/>
      <c r="K43" s="11"/>
      <c r="L43" s="11"/>
      <c r="M43" s="11"/>
      <c r="N43" s="11">
        <f t="shared" si="19"/>
        <v>0</v>
      </c>
    </row>
    <row r="44" spans="1:14" ht="24" customHeight="1" thickBot="1" x14ac:dyDescent="0.3">
      <c r="A44" s="4" t="s">
        <v>10</v>
      </c>
      <c r="B44" s="11">
        <v>0</v>
      </c>
      <c r="C44" s="11">
        <f>283</f>
        <v>283</v>
      </c>
      <c r="D44" s="11"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>
        <f t="shared" si="19"/>
        <v>283</v>
      </c>
    </row>
    <row r="45" spans="1:14" ht="22.5" customHeight="1" thickBot="1" x14ac:dyDescent="0.3">
      <c r="A45" s="9" t="s">
        <v>22</v>
      </c>
      <c r="B45" s="10">
        <f t="shared" ref="B45:M45" si="20">SUM(B28:B44)</f>
        <v>61557.255799999999</v>
      </c>
      <c r="C45" s="10">
        <f t="shared" si="20"/>
        <v>59206.486300000004</v>
      </c>
      <c r="D45" s="10">
        <f t="shared" si="20"/>
        <v>55866.602140000003</v>
      </c>
      <c r="E45" s="10">
        <f t="shared" si="20"/>
        <v>0</v>
      </c>
      <c r="F45" s="10">
        <f t="shared" si="20"/>
        <v>0</v>
      </c>
      <c r="G45" s="10">
        <f t="shared" si="20"/>
        <v>0</v>
      </c>
      <c r="H45" s="10">
        <f t="shared" si="20"/>
        <v>0</v>
      </c>
      <c r="I45" s="10">
        <f t="shared" si="20"/>
        <v>0</v>
      </c>
      <c r="J45" s="10">
        <f t="shared" si="20"/>
        <v>0</v>
      </c>
      <c r="K45" s="10">
        <f t="shared" si="20"/>
        <v>0</v>
      </c>
      <c r="L45" s="10">
        <f t="shared" si="20"/>
        <v>0</v>
      </c>
      <c r="M45" s="10">
        <f t="shared" si="20"/>
        <v>0</v>
      </c>
      <c r="N45" s="10">
        <f>SUM(B45:M45)</f>
        <v>176630.34424000001</v>
      </c>
    </row>
    <row r="46" spans="1:14" ht="23.25" customHeight="1" thickBot="1" x14ac:dyDescent="0.3">
      <c r="A46" s="4" t="s">
        <v>5</v>
      </c>
      <c r="B46" s="18">
        <f t="shared" ref="B46:N46" si="21">B17-B45</f>
        <v>904.87419999999111</v>
      </c>
      <c r="C46" s="18">
        <f t="shared" si="21"/>
        <v>15085.033699999985</v>
      </c>
      <c r="D46" s="18">
        <f t="shared" si="21"/>
        <v>18437.937860000005</v>
      </c>
      <c r="E46" s="18">
        <f t="shared" si="21"/>
        <v>0</v>
      </c>
      <c r="F46" s="18">
        <f t="shared" si="21"/>
        <v>0</v>
      </c>
      <c r="G46" s="18">
        <f t="shared" si="21"/>
        <v>0</v>
      </c>
      <c r="H46" s="18">
        <f t="shared" si="21"/>
        <v>0</v>
      </c>
      <c r="I46" s="18">
        <f t="shared" si="21"/>
        <v>0</v>
      </c>
      <c r="J46" s="18">
        <f t="shared" si="21"/>
        <v>0</v>
      </c>
      <c r="K46" s="18">
        <f t="shared" si="21"/>
        <v>0</v>
      </c>
      <c r="L46" s="18">
        <f t="shared" si="21"/>
        <v>0</v>
      </c>
      <c r="M46" s="18">
        <f t="shared" si="21"/>
        <v>0</v>
      </c>
      <c r="N46" s="11">
        <f t="shared" si="21"/>
        <v>34427.845759999967</v>
      </c>
    </row>
    <row r="47" spans="1:14" ht="23.25" customHeight="1" thickBot="1" x14ac:dyDescent="0.3">
      <c r="A47" s="4" t="s">
        <v>7</v>
      </c>
      <c r="B47" s="14">
        <f t="shared" ref="B47:N47" si="22">B5+B46</f>
        <v>-406579.67579999997</v>
      </c>
      <c r="C47" s="14">
        <f t="shared" si="22"/>
        <v>-391494.6421</v>
      </c>
      <c r="D47" s="14">
        <f t="shared" si="22"/>
        <v>-373056.70423999999</v>
      </c>
      <c r="E47" s="14">
        <f t="shared" si="22"/>
        <v>-373056.70423999999</v>
      </c>
      <c r="F47" s="14">
        <f t="shared" si="22"/>
        <v>-373056.70423999999</v>
      </c>
      <c r="G47" s="14">
        <f t="shared" si="22"/>
        <v>-373056.70423999999</v>
      </c>
      <c r="H47" s="14">
        <f t="shared" si="22"/>
        <v>-373056.70423999999</v>
      </c>
      <c r="I47" s="14">
        <f t="shared" si="22"/>
        <v>-373056.70423999999</v>
      </c>
      <c r="J47" s="14">
        <f t="shared" si="22"/>
        <v>-373056.70423999999</v>
      </c>
      <c r="K47" s="14">
        <f t="shared" si="22"/>
        <v>-373056.70423999999</v>
      </c>
      <c r="L47" s="14">
        <f t="shared" si="22"/>
        <v>-373056.70423999999</v>
      </c>
      <c r="M47" s="14">
        <f t="shared" si="22"/>
        <v>-373056.70423999999</v>
      </c>
      <c r="N47" s="14">
        <f t="shared" si="22"/>
        <v>-373056.70423999999</v>
      </c>
    </row>
    <row r="48" spans="1:14" ht="27" customHeight="1" thickBot="1" x14ac:dyDescent="0.3">
      <c r="A48" s="15" t="s">
        <v>11</v>
      </c>
      <c r="B48" s="19">
        <f t="shared" ref="B48:N48" si="23">B6+B17-B7</f>
        <v>-282390.53000000003</v>
      </c>
      <c r="C48" s="19">
        <f t="shared" si="23"/>
        <v>-282613.04000000004</v>
      </c>
      <c r="D48" s="19">
        <f t="shared" si="23"/>
        <v>-279444.27</v>
      </c>
      <c r="E48" s="19">
        <f t="shared" si="23"/>
        <v>-279444.27</v>
      </c>
      <c r="F48" s="19">
        <f t="shared" si="23"/>
        <v>-279444.27</v>
      </c>
      <c r="G48" s="19">
        <f t="shared" si="23"/>
        <v>-279444.27</v>
      </c>
      <c r="H48" s="19">
        <f t="shared" si="23"/>
        <v>-279444.27</v>
      </c>
      <c r="I48" s="19">
        <f t="shared" si="23"/>
        <v>-279444.27</v>
      </c>
      <c r="J48" s="19">
        <f t="shared" si="23"/>
        <v>-279444.27</v>
      </c>
      <c r="K48" s="19">
        <f t="shared" si="23"/>
        <v>-279444.27</v>
      </c>
      <c r="L48" s="19">
        <f t="shared" si="23"/>
        <v>-279444.27</v>
      </c>
      <c r="M48" s="19">
        <f t="shared" si="23"/>
        <v>-279444.27</v>
      </c>
      <c r="N48" s="19">
        <f t="shared" si="23"/>
        <v>-279444.27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2026-06-09T04:58:57Z</cp:lastPrinted>
  <dcterms:created xsi:type="dcterms:W3CDTF">2011-06-06T03:25:48Z</dcterms:created>
  <dcterms:modified xsi:type="dcterms:W3CDTF">2026-06-09T05:05:48Z</dcterms:modified>
</cp:coreProperties>
</file>