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3" i="1" l="1"/>
  <c r="D33" i="1"/>
  <c r="B33" i="1"/>
  <c r="C28" i="1"/>
  <c r="D28" i="1"/>
  <c r="B28" i="1"/>
  <c r="D42" i="1" l="1"/>
  <c r="N42" i="1"/>
  <c r="C42" i="1"/>
  <c r="D32" i="1" l="1"/>
  <c r="C32" i="1"/>
  <c r="B32" i="1"/>
  <c r="B29" i="1"/>
  <c r="D27" i="1" l="1"/>
  <c r="D16" i="1"/>
  <c r="D26" i="1"/>
  <c r="D8" i="1"/>
  <c r="C27" i="1" l="1"/>
  <c r="C16" i="1"/>
  <c r="C26" i="1"/>
  <c r="C8" i="1"/>
  <c r="N41" i="1"/>
  <c r="C37" i="1" l="1"/>
  <c r="B27" i="1" l="1"/>
  <c r="B16" i="1"/>
  <c r="B26" i="1"/>
  <c r="B8" i="1"/>
  <c r="C25" i="1"/>
  <c r="D25" i="1"/>
  <c r="C24" i="1"/>
  <c r="D24" i="1"/>
  <c r="B24" i="1"/>
  <c r="B25" i="1" l="1"/>
  <c r="N35" i="1" l="1"/>
  <c r="N34" i="1" l="1"/>
  <c r="N5" i="1" l="1"/>
  <c r="G15" i="1" l="1"/>
  <c r="N6" i="1" l="1"/>
  <c r="M7" i="1" l="1"/>
  <c r="L7" i="1"/>
  <c r="K7" i="1"/>
  <c r="N24" i="1"/>
  <c r="N25" i="1"/>
  <c r="N26" i="1"/>
  <c r="N27" i="1"/>
  <c r="N28" i="1"/>
  <c r="N29" i="1"/>
  <c r="N30" i="1"/>
  <c r="N31" i="1"/>
  <c r="N32" i="1"/>
  <c r="N33" i="1"/>
  <c r="N36" i="1"/>
  <c r="N37" i="1"/>
  <c r="N17" i="1"/>
  <c r="N18" i="1"/>
  <c r="N19" i="1"/>
  <c r="N20" i="1"/>
  <c r="N21" i="1"/>
  <c r="N22" i="1"/>
  <c r="K15" i="1"/>
  <c r="L15" i="1"/>
  <c r="M15" i="1"/>
  <c r="N9" i="1"/>
  <c r="N10" i="1"/>
  <c r="N11" i="1"/>
  <c r="N12" i="1"/>
  <c r="N13" i="1"/>
  <c r="N14" i="1"/>
  <c r="M38" i="1" l="1"/>
  <c r="M39" i="1" s="1"/>
  <c r="L38" i="1"/>
  <c r="L39" i="1" s="1"/>
  <c r="K38" i="1"/>
  <c r="K39" i="1" l="1"/>
  <c r="H15" i="1"/>
  <c r="I15" i="1"/>
  <c r="J15" i="1"/>
  <c r="I7" i="1"/>
  <c r="J7" i="1"/>
  <c r="H38" i="1" l="1"/>
  <c r="H39" i="1" s="1"/>
  <c r="J38" i="1"/>
  <c r="J39" i="1" s="1"/>
  <c r="H7" i="1"/>
  <c r="I38" i="1" l="1"/>
  <c r="N8" i="1"/>
  <c r="F15" i="1"/>
  <c r="G7" i="1"/>
  <c r="D15" i="1"/>
  <c r="D38" i="1" s="1"/>
  <c r="D39" i="1" s="1"/>
  <c r="D7" i="1"/>
  <c r="C15" i="1"/>
  <c r="C7" i="1"/>
  <c r="B15" i="1"/>
  <c r="B7" i="1"/>
  <c r="G38" i="1" l="1"/>
  <c r="G39" i="1" s="1"/>
  <c r="C38" i="1"/>
  <c r="C39" i="1" s="1"/>
  <c r="E7" i="1"/>
  <c r="E15" i="1"/>
  <c r="N16" i="1"/>
  <c r="I39" i="1"/>
  <c r="F7" i="1"/>
  <c r="F38" i="1"/>
  <c r="F39" i="1" s="1"/>
  <c r="B42" i="1"/>
  <c r="C6" i="1" s="1"/>
  <c r="D6" i="1" s="1"/>
  <c r="E6" i="1" l="1"/>
  <c r="E42" i="1" s="1"/>
  <c r="E38" i="1"/>
  <c r="E39" i="1" s="1"/>
  <c r="N7" i="1"/>
  <c r="N15" i="1"/>
  <c r="B38" i="1"/>
  <c r="N38" i="1" l="1"/>
  <c r="F6" i="1"/>
  <c r="F42" i="1" s="1"/>
  <c r="B39" i="1"/>
  <c r="G6" i="1" l="1"/>
  <c r="G42" i="1" s="1"/>
  <c r="N39" i="1"/>
  <c r="N40" i="1" s="1"/>
  <c r="B40" i="1"/>
  <c r="H6" i="1" l="1"/>
  <c r="C5" i="1"/>
  <c r="C40" i="1" s="1"/>
  <c r="H42" i="1" l="1"/>
  <c r="I6" i="1" s="1"/>
  <c r="I42" i="1" s="1"/>
  <c r="J6" i="1" s="1"/>
  <c r="J42" i="1" s="1"/>
  <c r="D5" i="1"/>
  <c r="D40" i="1" s="1"/>
  <c r="K6" i="1" l="1"/>
  <c r="E5" i="1"/>
  <c r="E40" i="1" s="1"/>
  <c r="K42" i="1" l="1"/>
  <c r="L6" i="1" s="1"/>
  <c r="L42" i="1" s="1"/>
  <c r="M6" i="1" s="1"/>
  <c r="M42" i="1" s="1"/>
  <c r="F5" i="1"/>
  <c r="F40" i="1" s="1"/>
  <c r="G5" i="1" l="1"/>
  <c r="G40" i="1" l="1"/>
  <c r="H5" i="1" s="1"/>
  <c r="H40" i="1" s="1"/>
  <c r="I5" i="1" s="1"/>
  <c r="I40" i="1" s="1"/>
  <c r="J5" i="1" s="1"/>
  <c r="J40" i="1" s="1"/>
  <c r="K5" i="1" s="1"/>
  <c r="K40" i="1" s="1"/>
  <c r="L5" i="1" s="1"/>
  <c r="L40" i="1" s="1"/>
  <c r="M5" i="1" s="1"/>
  <c r="M40" i="1" s="1"/>
</calcChain>
</file>

<file path=xl/sharedStrings.xml><?xml version="1.0" encoding="utf-8"?>
<sst xmlns="http://schemas.openxmlformats.org/spreadsheetml/2006/main" count="54" uniqueCount="45">
  <si>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</si>
  <si>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</si>
  <si>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</si>
  <si>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</si>
  <si>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</si>
  <si>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</si>
  <si>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</si>
  <si>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</si>
  <si>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</si>
  <si>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</si>
  <si>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</si>
  <si>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</si>
  <si>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</si>
  <si>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</si>
  <si>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</si>
  <si>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</si>
  <si>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</si>
  <si>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</si>
  <si>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</si>
  <si>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</si>
  <si>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</si>
  <si>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</si>
  <si>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</si>
  <si>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</si>
  <si>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узла учета тепловой энергии</t>
  </si>
  <si>
    <t>Отведение сточных вод ОИ</t>
  </si>
  <si>
    <t>Содержание жилья и текущий ремонт,  ОПУ</t>
  </si>
  <si>
    <t xml:space="preserve"> </t>
  </si>
  <si>
    <t>Вознаграждение совета МКД</t>
  </si>
  <si>
    <t>Налоги с вознаграждения совета МКД</t>
  </si>
  <si>
    <t xml:space="preserve">                 ОТЧЕТ по дому Ленинградская, 95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</si>
  <si>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</si>
  <si>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</si>
  <si>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</si>
  <si>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</si>
  <si>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</si>
  <si>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</si>
  <si>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</si>
  <si>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</si>
  <si>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</si>
  <si>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</si>
  <si>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</si>
  <si>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</si>
  <si>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</si>
  <si>
    <t xml:space="preserve">Корректировка задолженности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</si>
</sst>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topLeftCell="A25" zoomScale="75" workbookViewId="0">
      <selection activeCell="R37" sqref="R37"/>
    </sheetView>
  </sheetViews>
  <sheetFormatPr defaultRowHeight="13.2" x14ac:dyDescent="0.25"/>
  <cols>
    <col min="1" max="1" width="58.6640625" customWidth="1"/>
    <col min="2" max="2" width="15.109375" customWidth="1"/>
    <col min="3" max="3" width="14.33203125" customWidth="1"/>
    <col min="4" max="4" width="13.44140625" customWidth="1"/>
    <col min="5" max="5" width="13.88671875" hidden="1" customWidth="1"/>
    <col min="6" max="7" width="14.33203125" hidden="1" customWidth="1"/>
    <col min="8" max="8" width="13.88671875" hidden="1" customWidth="1"/>
    <col min="9" max="9" width="13.6640625" hidden="1" customWidth="1"/>
    <col min="10" max="13" width="13.33203125" hidden="1" customWidth="1"/>
    <col min="14" max="14" width="16.109375" customWidth="1"/>
    <col min="18" max="18" width="10" bestFit="1" customWidth="1"/>
  </cols>
  <sheetData>
    <row r="1" spans="1:18" ht="20.25" customHeight="1" x14ac:dyDescent="0.35">
      <c r="A1" s="23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31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  <c r="K4" s="6" t="s">
        <v>40</v>
      </c>
      <c r="L4" s="6" t="s">
        <v>41</v>
      </c>
      <c r="M4" s="6" t="s">
        <v>42</v>
      </c>
      <c r="N4" s="6" t="s">
        <v>43</v>
      </c>
    </row>
    <row r="5" spans="1:18" ht="23.25" customHeight="1" thickBot="1" x14ac:dyDescent="0.3">
      <c r="A5" s="7" t="s">
        <v>15</v>
      </c>
      <c r="B5" s="8">
        <v>67343.850000000006</v>
      </c>
      <c r="C5" s="8">
        <f t="shared" ref="C5:D5" si="0">B40</f>
        <v>72993.402300000002</v>
      </c>
      <c r="D5" s="8">
        <f t="shared" si="0"/>
        <v>89032.027200000011</v>
      </c>
      <c r="E5" s="8">
        <f t="shared" ref="E5" si="1">D40</f>
        <v>99091.868900000016</v>
      </c>
      <c r="F5" s="8">
        <f t="shared" ref="F5" si="2">E40</f>
        <v>99091.868900000016</v>
      </c>
      <c r="G5" s="8">
        <f t="shared" ref="G5" si="3">F40</f>
        <v>99091.868900000016</v>
      </c>
      <c r="H5" s="8">
        <f t="shared" ref="H5" si="4">G40</f>
        <v>99091.868900000016</v>
      </c>
      <c r="I5" s="8">
        <f t="shared" ref="I5" si="5">H40</f>
        <v>99091.868900000016</v>
      </c>
      <c r="J5" s="8">
        <f t="shared" ref="J5" si="6">I40</f>
        <v>99091.868900000016</v>
      </c>
      <c r="K5" s="8">
        <f t="shared" ref="K5" si="7">J40</f>
        <v>99091.868900000016</v>
      </c>
      <c r="L5" s="8">
        <f t="shared" ref="L5" si="8">K40</f>
        <v>99091.868900000016</v>
      </c>
      <c r="M5" s="8">
        <f t="shared" ref="M5" si="9">L40</f>
        <v>99091.868900000016</v>
      </c>
      <c r="N5" s="8">
        <f>B5</f>
        <v>67343.850000000006</v>
      </c>
    </row>
    <row r="6" spans="1:18" ht="21" customHeight="1" thickBot="1" x14ac:dyDescent="0.3">
      <c r="A6" s="7" t="s">
        <v>13</v>
      </c>
      <c r="B6" s="8">
        <v>-47154.79</v>
      </c>
      <c r="C6" s="8">
        <f t="shared" ref="C6:M6" si="10">B42</f>
        <v>-51332.560000000012</v>
      </c>
      <c r="D6" s="8">
        <f t="shared" si="10"/>
        <v>-21522.130000000005</v>
      </c>
      <c r="E6" s="8">
        <f t="shared" si="10"/>
        <v>-22679.72</v>
      </c>
      <c r="F6" s="8">
        <f t="shared" si="10"/>
        <v>-22679.72</v>
      </c>
      <c r="G6" s="8">
        <f t="shared" si="10"/>
        <v>-22679.72</v>
      </c>
      <c r="H6" s="8">
        <f t="shared" si="10"/>
        <v>-22679.72</v>
      </c>
      <c r="I6" s="8">
        <f t="shared" si="10"/>
        <v>-22679.72</v>
      </c>
      <c r="J6" s="8">
        <f t="shared" si="10"/>
        <v>-22679.72</v>
      </c>
      <c r="K6" s="8">
        <f t="shared" si="10"/>
        <v>-22679.72</v>
      </c>
      <c r="L6" s="8">
        <f t="shared" si="10"/>
        <v>-22679.72</v>
      </c>
      <c r="M6" s="8">
        <f t="shared" si="10"/>
        <v>-22679.72</v>
      </c>
      <c r="N6" s="8">
        <f>B6</f>
        <v>-47154.79</v>
      </c>
    </row>
    <row r="7" spans="1:18" ht="20.25" customHeight="1" thickBot="1" x14ac:dyDescent="0.3">
      <c r="A7" s="9" t="s">
        <v>12</v>
      </c>
      <c r="B7" s="10">
        <f>SUM(B8:B14)</f>
        <v>44588.05</v>
      </c>
      <c r="C7" s="10">
        <f>SUM(C8:C14)</f>
        <v>45752.95</v>
      </c>
      <c r="D7" s="10">
        <f>SUM(D8:D14)</f>
        <v>40432.25</v>
      </c>
      <c r="E7" s="10">
        <f t="shared" ref="E7:M7" si="11">SUM(E8:E14)</f>
        <v>0</v>
      </c>
      <c r="F7" s="10">
        <f t="shared" si="11"/>
        <v>0</v>
      </c>
      <c r="G7" s="10">
        <f t="shared" si="11"/>
        <v>0</v>
      </c>
      <c r="H7" s="10">
        <f t="shared" si="11"/>
        <v>0</v>
      </c>
      <c r="I7" s="10">
        <f t="shared" si="11"/>
        <v>0</v>
      </c>
      <c r="J7" s="10">
        <f t="shared" si="11"/>
        <v>0</v>
      </c>
      <c r="K7" s="10">
        <f t="shared" si="11"/>
        <v>0</v>
      </c>
      <c r="L7" s="10">
        <f t="shared" si="11"/>
        <v>0</v>
      </c>
      <c r="M7" s="10">
        <f t="shared" si="11"/>
        <v>0</v>
      </c>
      <c r="N7" s="10">
        <f>SUM(B7:M7)</f>
        <v>130773.25</v>
      </c>
    </row>
    <row r="8" spans="1:18" ht="24.75" customHeight="1" thickBot="1" x14ac:dyDescent="0.3">
      <c r="A8" s="4" t="s">
        <v>26</v>
      </c>
      <c r="B8" s="11">
        <f>36695.7+951.37</f>
        <v>37647.07</v>
      </c>
      <c r="C8" s="11">
        <f>36695.7+951.37</f>
        <v>37647.07</v>
      </c>
      <c r="D8" s="11">
        <f>36695.7+951.37</f>
        <v>37647.07</v>
      </c>
      <c r="E8" s="11"/>
      <c r="F8" s="11"/>
      <c r="G8" s="11"/>
      <c r="H8" s="11"/>
      <c r="I8" s="11"/>
      <c r="J8" s="11"/>
      <c r="K8" s="11"/>
      <c r="L8" s="11"/>
      <c r="M8" s="11"/>
      <c r="N8" s="11">
        <f>SUM(B8:M8)</f>
        <v>112941.20999999999</v>
      </c>
    </row>
    <row r="9" spans="1:18" ht="24.75" customHeight="1" thickBot="1" x14ac:dyDescent="0.3">
      <c r="A9" s="4" t="s">
        <v>16</v>
      </c>
      <c r="B9" s="11">
        <v>1596.71</v>
      </c>
      <c r="C9" s="11">
        <v>4568.1099999999997</v>
      </c>
      <c r="D9" s="11">
        <v>0</v>
      </c>
      <c r="E9" s="11"/>
      <c r="F9" s="11"/>
      <c r="G9" s="11"/>
      <c r="H9" s="11"/>
      <c r="I9" s="11"/>
      <c r="J9" s="11"/>
      <c r="K9" s="11"/>
      <c r="L9" s="11"/>
      <c r="M9" s="11"/>
      <c r="N9" s="11">
        <f t="shared" ref="N9:N14" si="12">SUM(B9:M9)</f>
        <v>6164.82</v>
      </c>
      <c r="Q9" t="s">
        <v>27</v>
      </c>
    </row>
    <row r="10" spans="1:18" ht="24.75" customHeight="1" thickBot="1" x14ac:dyDescent="0.3">
      <c r="A10" s="4" t="s">
        <v>17</v>
      </c>
      <c r="B10" s="11">
        <v>125.79</v>
      </c>
      <c r="C10" s="11">
        <v>125.79</v>
      </c>
      <c r="D10" s="11">
        <v>125.79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si="12"/>
        <v>377.37</v>
      </c>
    </row>
    <row r="11" spans="1:18" ht="24.75" customHeight="1" thickBot="1" x14ac:dyDescent="0.3">
      <c r="A11" s="4" t="s">
        <v>18</v>
      </c>
      <c r="B11" s="11">
        <v>3123.76</v>
      </c>
      <c r="C11" s="11">
        <v>1030.3399999999999</v>
      </c>
      <c r="D11" s="11">
        <v>667.8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12"/>
        <v>4821.9000000000005</v>
      </c>
    </row>
    <row r="12" spans="1:18" ht="24.75" customHeight="1" thickBot="1" x14ac:dyDescent="0.3">
      <c r="A12" s="4" t="s">
        <v>25</v>
      </c>
      <c r="B12" s="11">
        <v>379.22</v>
      </c>
      <c r="C12" s="11">
        <v>666.14</v>
      </c>
      <c r="D12" s="11">
        <v>276.08999999999997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si="12"/>
        <v>1321.45</v>
      </c>
    </row>
    <row r="13" spans="1:18" ht="24.75" customHeight="1" thickBot="1" x14ac:dyDescent="0.3">
      <c r="A13" s="4" t="s">
        <v>28</v>
      </c>
      <c r="B13" s="11">
        <v>1615.5</v>
      </c>
      <c r="C13" s="11">
        <v>1615.5</v>
      </c>
      <c r="D13" s="11">
        <v>1615.5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2"/>
        <v>4846.5</v>
      </c>
    </row>
    <row r="14" spans="1:18" ht="24.75" customHeight="1" thickBot="1" x14ac:dyDescent="0.3">
      <c r="A14" s="4" t="s">
        <v>14</v>
      </c>
      <c r="B14" s="11">
        <v>100</v>
      </c>
      <c r="C14" s="11">
        <v>100</v>
      </c>
      <c r="D14" s="11">
        <v>100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si="12"/>
        <v>300</v>
      </c>
    </row>
    <row r="15" spans="1:18" ht="20.25" customHeight="1" thickBot="1" x14ac:dyDescent="0.3">
      <c r="A15" s="12" t="s">
        <v>8</v>
      </c>
      <c r="B15" s="13">
        <f>SUM(B16:B22)</f>
        <v>40410.279999999992</v>
      </c>
      <c r="C15" s="13">
        <f>SUM(C16:C22)</f>
        <v>54937.280000000006</v>
      </c>
      <c r="D15" s="13">
        <f>SUM(D16:D22)</f>
        <v>39274.660000000003</v>
      </c>
      <c r="E15" s="13">
        <f t="shared" ref="E15:M15" si="13">SUM(E16:E22)</f>
        <v>0</v>
      </c>
      <c r="F15" s="13">
        <f t="shared" si="13"/>
        <v>0</v>
      </c>
      <c r="G15" s="13">
        <f t="shared" si="13"/>
        <v>0</v>
      </c>
      <c r="H15" s="13">
        <f t="shared" si="13"/>
        <v>0</v>
      </c>
      <c r="I15" s="13">
        <f t="shared" si="13"/>
        <v>0</v>
      </c>
      <c r="J15" s="13">
        <f t="shared" si="13"/>
        <v>0</v>
      </c>
      <c r="K15" s="13">
        <f t="shared" si="13"/>
        <v>0</v>
      </c>
      <c r="L15" s="13">
        <f t="shared" si="13"/>
        <v>0</v>
      </c>
      <c r="M15" s="13">
        <f t="shared" si="13"/>
        <v>0</v>
      </c>
      <c r="N15" s="13">
        <f>SUM(B15:M15)</f>
        <v>134622.22</v>
      </c>
    </row>
    <row r="16" spans="1:18" ht="24" customHeight="1" thickBot="1" x14ac:dyDescent="0.3">
      <c r="A16" s="4" t="s">
        <v>26</v>
      </c>
      <c r="B16" s="11">
        <f>33152.97+859.56</f>
        <v>34012.53</v>
      </c>
      <c r="C16" s="11">
        <f>45277.6+1102.16</f>
        <v>46379.76</v>
      </c>
      <c r="D16" s="11">
        <f>34972.41+906.64</f>
        <v>35879.050000000003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f>SUM(B16:M16)</f>
        <v>116271.34000000001</v>
      </c>
    </row>
    <row r="17" spans="1:18" ht="26.25" customHeight="1" thickBot="1" x14ac:dyDescent="0.3">
      <c r="A17" s="4" t="s">
        <v>16</v>
      </c>
      <c r="B17" s="11">
        <v>4000.77</v>
      </c>
      <c r="C17" s="11">
        <v>2706.11</v>
      </c>
      <c r="D17" s="11"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 t="shared" ref="N17:N22" si="14">SUM(B17:M17)</f>
        <v>6706.88</v>
      </c>
      <c r="R17" s="22"/>
    </row>
    <row r="18" spans="1:18" ht="26.25" customHeight="1" thickBot="1" x14ac:dyDescent="0.3">
      <c r="A18" s="4" t="s">
        <v>17</v>
      </c>
      <c r="B18" s="11">
        <v>111.78</v>
      </c>
      <c r="C18" s="11">
        <v>154.69999999999999</v>
      </c>
      <c r="D18" s="11">
        <v>119.87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si="14"/>
        <v>386.35</v>
      </c>
    </row>
    <row r="19" spans="1:18" ht="26.25" customHeight="1" thickBot="1" x14ac:dyDescent="0.3">
      <c r="A19" s="4" t="s">
        <v>18</v>
      </c>
      <c r="B19" s="11">
        <v>0.72</v>
      </c>
      <c r="C19" s="11">
        <v>3113.59</v>
      </c>
      <c r="D19" s="11">
        <v>1001.95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si="14"/>
        <v>4116.26</v>
      </c>
      <c r="R19" s="22"/>
    </row>
    <row r="20" spans="1:18" ht="26.25" customHeight="1" thickBot="1" x14ac:dyDescent="0.3">
      <c r="A20" s="4" t="s">
        <v>25</v>
      </c>
      <c r="B20" s="11">
        <v>744.77</v>
      </c>
      <c r="C20" s="11">
        <v>593.42999999999995</v>
      </c>
      <c r="D20" s="11">
        <v>632.82000000000005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si="14"/>
        <v>1971.02</v>
      </c>
    </row>
    <row r="21" spans="1:18" ht="26.25" customHeight="1" thickBot="1" x14ac:dyDescent="0.3">
      <c r="A21" s="4" t="s">
        <v>28</v>
      </c>
      <c r="B21" s="11">
        <v>1439.71</v>
      </c>
      <c r="C21" s="11">
        <v>1889.69</v>
      </c>
      <c r="D21" s="11">
        <v>1540.97</v>
      </c>
      <c r="E21" s="11"/>
      <c r="F21" s="11"/>
      <c r="G21" s="11"/>
      <c r="H21" s="11"/>
      <c r="I21" s="11"/>
      <c r="J21" s="11"/>
      <c r="K21" s="11"/>
      <c r="L21" s="11"/>
      <c r="M21" s="11"/>
      <c r="N21" s="11">
        <f t="shared" si="14"/>
        <v>4870.37</v>
      </c>
    </row>
    <row r="22" spans="1:18" ht="26.25" customHeight="1" thickBot="1" x14ac:dyDescent="0.3">
      <c r="A22" s="4" t="s">
        <v>14</v>
      </c>
      <c r="B22" s="14">
        <v>100</v>
      </c>
      <c r="C22" s="14">
        <v>100</v>
      </c>
      <c r="D22" s="14">
        <v>100</v>
      </c>
      <c r="E22" s="14"/>
      <c r="F22" s="14"/>
      <c r="G22" s="14"/>
      <c r="H22" s="14"/>
      <c r="I22" s="14"/>
      <c r="J22" s="14"/>
      <c r="K22" s="14"/>
      <c r="L22" s="14"/>
      <c r="M22" s="14"/>
      <c r="N22" s="11">
        <f t="shared" si="14"/>
        <v>300</v>
      </c>
      <c r="O22" s="3"/>
    </row>
    <row r="23" spans="1:18" ht="21.75" customHeight="1" thickBot="1" x14ac:dyDescent="0.3">
      <c r="A23" s="15" t="s">
        <v>23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</row>
    <row r="24" spans="1:18" ht="19.5" customHeight="1" thickBot="1" x14ac:dyDescent="0.3">
      <c r="A24" s="4" t="s">
        <v>1</v>
      </c>
      <c r="B24" s="11">
        <f>1359.1*0.65</f>
        <v>883.41499999999996</v>
      </c>
      <c r="C24" s="11">
        <f t="shared" ref="C24:D24" si="15">1359.1*0.65</f>
        <v>883.41499999999996</v>
      </c>
      <c r="D24" s="11">
        <f t="shared" si="15"/>
        <v>883.41499999999996</v>
      </c>
      <c r="E24" s="11"/>
      <c r="F24" s="11"/>
      <c r="G24" s="11"/>
      <c r="H24" s="11"/>
      <c r="I24" s="11"/>
      <c r="J24" s="11"/>
      <c r="K24" s="11"/>
      <c r="L24" s="11"/>
      <c r="M24" s="11"/>
      <c r="N24" s="11">
        <f t="shared" ref="N24:N37" si="16">SUM(B24:M24)</f>
        <v>2650.2449999999999</v>
      </c>
    </row>
    <row r="25" spans="1:18" ht="22.5" customHeight="1" thickBot="1" x14ac:dyDescent="0.3">
      <c r="A25" s="4" t="s">
        <v>2</v>
      </c>
      <c r="B25" s="11">
        <f t="shared" ref="B25:D25" si="17">1359.1*0.2</f>
        <v>271.82</v>
      </c>
      <c r="C25" s="11">
        <f t="shared" si="17"/>
        <v>271.82</v>
      </c>
      <c r="D25" s="11">
        <f t="shared" si="17"/>
        <v>271.82</v>
      </c>
      <c r="E25" s="11"/>
      <c r="F25" s="11"/>
      <c r="G25" s="11"/>
      <c r="H25" s="11"/>
      <c r="I25" s="11"/>
      <c r="J25" s="11"/>
      <c r="K25" s="11"/>
      <c r="L25" s="11"/>
      <c r="M25" s="11"/>
      <c r="N25" s="11">
        <f t="shared" si="16"/>
        <v>815.46</v>
      </c>
    </row>
    <row r="26" spans="1:18" ht="21" customHeight="1" thickBot="1" x14ac:dyDescent="0.3">
      <c r="A26" s="4" t="s">
        <v>3</v>
      </c>
      <c r="B26" s="11">
        <f>44488.05*2.6%</f>
        <v>1156.6893000000002</v>
      </c>
      <c r="C26" s="11">
        <f>45652.95*2.6%</f>
        <v>1186.9766999999999</v>
      </c>
      <c r="D26" s="11">
        <f>40332.25*2.6%</f>
        <v>1048.6385</v>
      </c>
      <c r="E26" s="11"/>
      <c r="F26" s="11"/>
      <c r="G26" s="11"/>
      <c r="H26" s="11"/>
      <c r="I26" s="11"/>
      <c r="J26" s="11"/>
      <c r="K26" s="11"/>
      <c r="L26" s="11"/>
      <c r="M26" s="11"/>
      <c r="N26" s="11">
        <f t="shared" si="16"/>
        <v>3392.3045000000002</v>
      </c>
    </row>
    <row r="27" spans="1:18" ht="23.25" customHeight="1" thickBot="1" x14ac:dyDescent="0.3">
      <c r="A27" s="4" t="s">
        <v>4</v>
      </c>
      <c r="B27" s="11">
        <f>40310.28*3%</f>
        <v>1209.3083999999999</v>
      </c>
      <c r="C27" s="11">
        <f>54837.28*3%</f>
        <v>1645.1183999999998</v>
      </c>
      <c r="D27" s="11">
        <f>39174.66*3%</f>
        <v>1175.2398000000001</v>
      </c>
      <c r="E27" s="11"/>
      <c r="F27" s="11"/>
      <c r="G27" s="11"/>
      <c r="H27" s="11"/>
      <c r="I27" s="11"/>
      <c r="J27" s="11"/>
      <c r="K27" s="11"/>
      <c r="L27" s="11"/>
      <c r="M27" s="11"/>
      <c r="N27" s="11">
        <f t="shared" si="16"/>
        <v>4029.6665999999996</v>
      </c>
    </row>
    <row r="28" spans="1:18" ht="23.25" customHeight="1" thickBot="1" x14ac:dyDescent="0.3">
      <c r="A28" s="4" t="s">
        <v>9</v>
      </c>
      <c r="B28" s="20">
        <f>1359.1*12</f>
        <v>16309.199999999999</v>
      </c>
      <c r="C28" s="20">
        <f t="shared" ref="C28:D28" si="18">1359.1*12</f>
        <v>16309.199999999999</v>
      </c>
      <c r="D28" s="20">
        <f t="shared" si="18"/>
        <v>16309.199999999999</v>
      </c>
      <c r="E28" s="20"/>
      <c r="F28" s="20"/>
      <c r="G28" s="20"/>
      <c r="H28" s="20"/>
      <c r="I28" s="20"/>
      <c r="J28" s="20"/>
      <c r="K28" s="20"/>
      <c r="L28" s="20"/>
      <c r="M28" s="20"/>
      <c r="N28" s="11">
        <f t="shared" si="16"/>
        <v>48927.6</v>
      </c>
    </row>
    <row r="29" spans="1:18" ht="26.25" customHeight="1" thickBot="1" x14ac:dyDescent="0.3">
      <c r="A29" s="4" t="s">
        <v>19</v>
      </c>
      <c r="B29" s="11">
        <f>4110.85+447.42</f>
        <v>4558.2700000000004</v>
      </c>
      <c r="C29" s="11">
        <v>0</v>
      </c>
      <c r="D29" s="11"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6"/>
        <v>4558.2700000000004</v>
      </c>
    </row>
    <row r="30" spans="1:18" ht="26.25" customHeight="1" thickBot="1" x14ac:dyDescent="0.3">
      <c r="A30" s="4" t="s">
        <v>20</v>
      </c>
      <c r="B30" s="11">
        <v>188.54</v>
      </c>
      <c r="C30" s="11">
        <v>188.54</v>
      </c>
      <c r="D30" s="11">
        <v>188.54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16"/>
        <v>565.62</v>
      </c>
    </row>
    <row r="31" spans="1:18" ht="26.25" customHeight="1" thickBot="1" x14ac:dyDescent="0.3">
      <c r="A31" s="4" t="s">
        <v>21</v>
      </c>
      <c r="B31" s="11">
        <v>1030.33</v>
      </c>
      <c r="C31" s="11">
        <v>667.8</v>
      </c>
      <c r="D31" s="11">
        <v>667.8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16"/>
        <v>2365.9299999999998</v>
      </c>
    </row>
    <row r="32" spans="1:18" ht="23.25" customHeight="1" thickBot="1" x14ac:dyDescent="0.3">
      <c r="A32" s="4" t="s">
        <v>25</v>
      </c>
      <c r="B32" s="11">
        <f>107.65+558.55</f>
        <v>666.19999999999993</v>
      </c>
      <c r="C32" s="11">
        <f>107.65+168.47</f>
        <v>276.12</v>
      </c>
      <c r="D32" s="11">
        <f>107.65+168.47</f>
        <v>276.12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16"/>
        <v>1218.44</v>
      </c>
    </row>
    <row r="33" spans="1:14" ht="22.5" customHeight="1" thickBot="1" x14ac:dyDescent="0.3">
      <c r="A33" s="4" t="s">
        <v>6</v>
      </c>
      <c r="B33" s="11">
        <f>1359.1*4.05</f>
        <v>5504.3549999999996</v>
      </c>
      <c r="C33" s="11">
        <f t="shared" ref="C33:D33" si="19">1359.1*4.05</f>
        <v>5504.3549999999996</v>
      </c>
      <c r="D33" s="11">
        <f t="shared" si="19"/>
        <v>5504.3549999999996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 t="shared" si="16"/>
        <v>16513.064999999999</v>
      </c>
    </row>
    <row r="34" spans="1:14" ht="23.4" customHeight="1" thickBot="1" x14ac:dyDescent="0.3">
      <c r="A34" s="4" t="s">
        <v>28</v>
      </c>
      <c r="B34" s="11">
        <v>1724.6</v>
      </c>
      <c r="C34" s="11">
        <v>1252.71</v>
      </c>
      <c r="D34" s="11">
        <v>1643.69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16"/>
        <v>4621</v>
      </c>
    </row>
    <row r="35" spans="1:14" ht="23.4" customHeight="1" thickBot="1" x14ac:dyDescent="0.3">
      <c r="A35" s="4" t="s">
        <v>29</v>
      </c>
      <c r="B35" s="11">
        <v>258</v>
      </c>
      <c r="C35" s="11">
        <v>187</v>
      </c>
      <c r="D35" s="11">
        <v>246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16"/>
        <v>691</v>
      </c>
    </row>
    <row r="36" spans="1:14" ht="21.75" customHeight="1" thickBot="1" x14ac:dyDescent="0.3">
      <c r="A36" s="4" t="s">
        <v>24</v>
      </c>
      <c r="B36" s="11">
        <v>1000</v>
      </c>
      <c r="C36" s="11">
        <v>1000</v>
      </c>
      <c r="D36" s="11">
        <v>1000</v>
      </c>
      <c r="E36" s="11"/>
      <c r="F36" s="11"/>
      <c r="G36" s="11"/>
      <c r="H36" s="11"/>
      <c r="I36" s="11"/>
      <c r="J36" s="11"/>
      <c r="K36" s="11"/>
      <c r="L36" s="11"/>
      <c r="M36" s="11"/>
      <c r="N36" s="11">
        <f t="shared" si="16"/>
        <v>3000</v>
      </c>
    </row>
    <row r="37" spans="1:14" ht="24" customHeight="1" thickBot="1" x14ac:dyDescent="0.3">
      <c r="A37" s="4" t="s">
        <v>10</v>
      </c>
      <c r="B37" s="11">
        <v>0</v>
      </c>
      <c r="C37" s="11">
        <f>9525.6</f>
        <v>9525.6</v>
      </c>
      <c r="D37" s="11"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>
        <f t="shared" si="16"/>
        <v>9525.6</v>
      </c>
    </row>
    <row r="38" spans="1:14" ht="22.5" customHeight="1" thickBot="1" x14ac:dyDescent="0.3">
      <c r="A38" s="9" t="s">
        <v>22</v>
      </c>
      <c r="B38" s="10">
        <f t="shared" ref="B38:M38" si="20">SUM(B24:B37)</f>
        <v>34760.727699999996</v>
      </c>
      <c r="C38" s="10">
        <f t="shared" si="20"/>
        <v>38898.655099999996</v>
      </c>
      <c r="D38" s="10">
        <f t="shared" si="20"/>
        <v>29214.818299999995</v>
      </c>
      <c r="E38" s="10">
        <f t="shared" si="20"/>
        <v>0</v>
      </c>
      <c r="F38" s="10">
        <f t="shared" si="20"/>
        <v>0</v>
      </c>
      <c r="G38" s="10">
        <f t="shared" si="20"/>
        <v>0</v>
      </c>
      <c r="H38" s="10">
        <f t="shared" si="20"/>
        <v>0</v>
      </c>
      <c r="I38" s="10">
        <f t="shared" si="20"/>
        <v>0</v>
      </c>
      <c r="J38" s="10">
        <f t="shared" si="20"/>
        <v>0</v>
      </c>
      <c r="K38" s="10">
        <f t="shared" si="20"/>
        <v>0</v>
      </c>
      <c r="L38" s="10">
        <f t="shared" si="20"/>
        <v>0</v>
      </c>
      <c r="M38" s="10">
        <f t="shared" si="20"/>
        <v>0</v>
      </c>
      <c r="N38" s="10">
        <f>SUM(B38:M38)</f>
        <v>102874.20109999999</v>
      </c>
    </row>
    <row r="39" spans="1:14" ht="23.25" customHeight="1" thickBot="1" x14ac:dyDescent="0.3">
      <c r="A39" s="4" t="s">
        <v>5</v>
      </c>
      <c r="B39" s="18">
        <f t="shared" ref="B39:N39" si="21">B15-B38</f>
        <v>5649.5522999999957</v>
      </c>
      <c r="C39" s="18">
        <f t="shared" si="21"/>
        <v>16038.62490000001</v>
      </c>
      <c r="D39" s="18">
        <f t="shared" si="21"/>
        <v>10059.841700000008</v>
      </c>
      <c r="E39" s="18">
        <f t="shared" si="21"/>
        <v>0</v>
      </c>
      <c r="F39" s="18">
        <f t="shared" si="21"/>
        <v>0</v>
      </c>
      <c r="G39" s="18">
        <f t="shared" si="21"/>
        <v>0</v>
      </c>
      <c r="H39" s="18">
        <f t="shared" si="21"/>
        <v>0</v>
      </c>
      <c r="I39" s="18">
        <f t="shared" si="21"/>
        <v>0</v>
      </c>
      <c r="J39" s="18">
        <f t="shared" si="21"/>
        <v>0</v>
      </c>
      <c r="K39" s="18">
        <f t="shared" si="21"/>
        <v>0</v>
      </c>
      <c r="L39" s="18">
        <f t="shared" si="21"/>
        <v>0</v>
      </c>
      <c r="M39" s="18">
        <f t="shared" si="21"/>
        <v>0</v>
      </c>
      <c r="N39" s="11">
        <f t="shared" si="21"/>
        <v>31748.01890000001</v>
      </c>
    </row>
    <row r="40" spans="1:14" ht="23.25" customHeight="1" thickBot="1" x14ac:dyDescent="0.3">
      <c r="A40" s="4" t="s">
        <v>7</v>
      </c>
      <c r="B40" s="14">
        <f t="shared" ref="B40:N40" si="22">B5+B39</f>
        <v>72993.402300000002</v>
      </c>
      <c r="C40" s="14">
        <f t="shared" si="22"/>
        <v>89032.027200000011</v>
      </c>
      <c r="D40" s="14">
        <f t="shared" si="22"/>
        <v>99091.868900000016</v>
      </c>
      <c r="E40" s="14">
        <f t="shared" si="22"/>
        <v>99091.868900000016</v>
      </c>
      <c r="F40" s="14">
        <f t="shared" si="22"/>
        <v>99091.868900000016</v>
      </c>
      <c r="G40" s="14">
        <f t="shared" si="22"/>
        <v>99091.868900000016</v>
      </c>
      <c r="H40" s="14">
        <f t="shared" si="22"/>
        <v>99091.868900000016</v>
      </c>
      <c r="I40" s="14">
        <f t="shared" si="22"/>
        <v>99091.868900000016</v>
      </c>
      <c r="J40" s="14">
        <f t="shared" si="22"/>
        <v>99091.868900000016</v>
      </c>
      <c r="K40" s="14">
        <f t="shared" si="22"/>
        <v>99091.868900000016</v>
      </c>
      <c r="L40" s="14">
        <f t="shared" si="22"/>
        <v>99091.868900000016</v>
      </c>
      <c r="M40" s="14">
        <f t="shared" si="22"/>
        <v>99091.868900000016</v>
      </c>
      <c r="N40" s="14">
        <f t="shared" si="22"/>
        <v>99091.868900000016</v>
      </c>
    </row>
    <row r="41" spans="1:14" ht="23.25" customHeight="1" thickBot="1" x14ac:dyDescent="0.3">
      <c r="A41" s="4" t="s">
        <v>44</v>
      </c>
      <c r="B41" s="11">
        <v>0</v>
      </c>
      <c r="C41" s="11">
        <v>20626.099999999999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21">
        <f>SUM(B41:M41)</f>
        <v>20626.099999999999</v>
      </c>
    </row>
    <row r="42" spans="1:14" ht="27" customHeight="1" thickBot="1" x14ac:dyDescent="0.3">
      <c r="A42" s="15" t="s">
        <v>11</v>
      </c>
      <c r="B42" s="19">
        <f>B6+B15-B7</f>
        <v>-51332.560000000012</v>
      </c>
      <c r="C42" s="19">
        <f>C6+C15-C7+C41</f>
        <v>-21522.130000000005</v>
      </c>
      <c r="D42" s="19">
        <f t="shared" ref="D42:N42" si="23">D6+D15-D7+D41</f>
        <v>-22679.72</v>
      </c>
      <c r="E42" s="19">
        <f t="shared" si="23"/>
        <v>-22679.72</v>
      </c>
      <c r="F42" s="19">
        <f t="shared" si="23"/>
        <v>-22679.72</v>
      </c>
      <c r="G42" s="19">
        <f t="shared" si="23"/>
        <v>-22679.72</v>
      </c>
      <c r="H42" s="19">
        <f t="shared" si="23"/>
        <v>-22679.72</v>
      </c>
      <c r="I42" s="19">
        <f t="shared" si="23"/>
        <v>-22679.72</v>
      </c>
      <c r="J42" s="19">
        <f t="shared" si="23"/>
        <v>-22679.72</v>
      </c>
      <c r="K42" s="19">
        <f t="shared" si="23"/>
        <v>-22679.72</v>
      </c>
      <c r="L42" s="19">
        <f t="shared" si="23"/>
        <v>-22679.72</v>
      </c>
      <c r="M42" s="19">
        <f t="shared" si="23"/>
        <v>-22679.72</v>
      </c>
      <c r="N42" s="19">
        <f t="shared" si="23"/>
        <v>-22679.720000000008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2026-05-22T06:34:14Z</cp:lastPrinted>
  <dcterms:created xsi:type="dcterms:W3CDTF">2011-06-06T03:25:48Z</dcterms:created>
  <dcterms:modified xsi:type="dcterms:W3CDTF">2026-05-26T07:55:37Z</dcterms:modified>
</cp:coreProperties>
</file>