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D19" i="1" l="1"/>
  <c r="D22" i="1"/>
  <c r="D20" i="1"/>
  <c r="D21" i="1"/>
  <c r="D10" i="1"/>
  <c r="D13" i="1"/>
  <c r="D11" i="1"/>
  <c r="D12" i="1"/>
  <c r="D9" i="1"/>
  <c r="C19" i="1"/>
  <c r="C22" i="1"/>
  <c r="C20" i="1"/>
  <c r="C21" i="1"/>
  <c r="C10" i="1"/>
  <c r="C13" i="1"/>
  <c r="C11" i="1"/>
  <c r="C12" i="1"/>
  <c r="C9" i="1"/>
  <c r="B19" i="1"/>
  <c r="B22" i="1"/>
  <c r="B20" i="1"/>
  <c r="B10" i="1"/>
  <c r="B13" i="1"/>
  <c r="B11" i="1"/>
  <c r="B12" i="1"/>
  <c r="B9" i="1"/>
  <c r="C35" i="1" l="1"/>
  <c r="D35" i="1"/>
  <c r="B35" i="1"/>
  <c r="C30" i="1"/>
  <c r="D30" i="1"/>
  <c r="B30" i="1"/>
  <c r="D34" i="1" l="1"/>
  <c r="C34" i="1"/>
  <c r="B34" i="1"/>
  <c r="C31" i="1" l="1"/>
  <c r="B31" i="1"/>
  <c r="D29" i="1" l="1"/>
  <c r="D17" i="1"/>
  <c r="D28" i="1"/>
  <c r="D8" i="1"/>
  <c r="C29" i="1" l="1"/>
  <c r="C17" i="1"/>
  <c r="C28" i="1"/>
  <c r="C8" i="1"/>
  <c r="B29" i="1" l="1"/>
  <c r="B17" i="1"/>
  <c r="B28" i="1"/>
  <c r="B8" i="1"/>
  <c r="C27" i="1"/>
  <c r="D27" i="1"/>
  <c r="C26" i="1"/>
  <c r="D26" i="1"/>
  <c r="B26" i="1"/>
  <c r="B27" i="1" l="1"/>
  <c r="N22" i="1" l="1"/>
  <c r="N12" i="1" l="1"/>
  <c r="N13" i="1"/>
  <c r="N37" i="1" l="1"/>
  <c r="I7" i="1" l="1"/>
  <c r="D41" i="1" l="1"/>
  <c r="E41" i="1"/>
  <c r="F41" i="1"/>
  <c r="G41" i="1"/>
  <c r="H41" i="1"/>
  <c r="I41" i="1"/>
  <c r="J41" i="1"/>
  <c r="K41" i="1"/>
  <c r="L41" i="1"/>
  <c r="M41" i="1"/>
  <c r="C41" i="1"/>
  <c r="C7" i="1" l="1"/>
  <c r="D7" i="1"/>
  <c r="E7" i="1"/>
  <c r="F7" i="1"/>
  <c r="G7" i="1"/>
  <c r="H7" i="1"/>
  <c r="J7" i="1"/>
  <c r="B7" i="1"/>
  <c r="B41" i="1"/>
  <c r="N41" i="1" s="1"/>
  <c r="B16" i="1" l="1"/>
  <c r="C16" i="1"/>
  <c r="C42" i="1" s="1"/>
  <c r="D16" i="1"/>
  <c r="D42" i="1" s="1"/>
  <c r="E16" i="1"/>
  <c r="E42" i="1" s="1"/>
  <c r="F16" i="1"/>
  <c r="F42" i="1" s="1"/>
  <c r="G16" i="1"/>
  <c r="G42" i="1" s="1"/>
  <c r="H16" i="1"/>
  <c r="H42" i="1" s="1"/>
  <c r="I16" i="1"/>
  <c r="I42" i="1" s="1"/>
  <c r="B42" i="1" l="1"/>
  <c r="B43" i="1" s="1"/>
  <c r="C5" i="1" s="1"/>
  <c r="C43" i="1" s="1"/>
  <c r="D5" i="1" s="1"/>
  <c r="D43" i="1" s="1"/>
  <c r="E5" i="1" s="1"/>
  <c r="B44" i="1"/>
  <c r="C6" i="1" l="1"/>
  <c r="C44" i="1" s="1"/>
  <c r="D6" i="1" s="1"/>
  <c r="D44" i="1" l="1"/>
  <c r="E6" i="1" s="1"/>
  <c r="E44" i="1" s="1"/>
  <c r="F6" i="1" s="1"/>
  <c r="F44" i="1" s="1"/>
  <c r="G6" i="1" s="1"/>
  <c r="G44" i="1" s="1"/>
  <c r="E43" i="1"/>
  <c r="F5" i="1" s="1"/>
  <c r="N39" i="1"/>
  <c r="H6" i="1" l="1"/>
  <c r="H44" i="1" s="1"/>
  <c r="F43" i="1"/>
  <c r="G5" i="1" s="1"/>
  <c r="N15" i="1"/>
  <c r="I6" i="1" l="1"/>
  <c r="I44" i="1" s="1"/>
  <c r="G43" i="1"/>
  <c r="H5" i="1" s="1"/>
  <c r="N40" i="1"/>
  <c r="J6" i="1" l="1"/>
  <c r="H43" i="1"/>
  <c r="I5" i="1" s="1"/>
  <c r="N6" i="1"/>
  <c r="N5" i="1"/>
  <c r="I43" i="1" l="1"/>
  <c r="J5" i="1" s="1"/>
  <c r="K16" i="1"/>
  <c r="K42" i="1" s="1"/>
  <c r="K7" i="1"/>
  <c r="N26" i="1"/>
  <c r="N27" i="1"/>
  <c r="N30" i="1"/>
  <c r="N31" i="1"/>
  <c r="N32" i="1"/>
  <c r="N33" i="1"/>
  <c r="N34" i="1"/>
  <c r="N35" i="1"/>
  <c r="N36" i="1"/>
  <c r="N24" i="1"/>
  <c r="L16" i="1"/>
  <c r="L42" i="1" s="1"/>
  <c r="M16" i="1"/>
  <c r="M42" i="1" s="1"/>
  <c r="M7" i="1"/>
  <c r="N14" i="1"/>
  <c r="L7" i="1" l="1"/>
  <c r="N7" i="1" s="1"/>
  <c r="J16" i="1" l="1"/>
  <c r="J44" i="1" s="1"/>
  <c r="N29" i="1"/>
  <c r="N23" i="1"/>
  <c r="N21" i="1"/>
  <c r="N20" i="1"/>
  <c r="N19" i="1"/>
  <c r="N8" i="1"/>
  <c r="N9" i="1"/>
  <c r="N10" i="1"/>
  <c r="J42" i="1" l="1"/>
  <c r="J43" i="1" s="1"/>
  <c r="K5" i="1" s="1"/>
  <c r="N16" i="1"/>
  <c r="N44" i="1" s="1"/>
  <c r="K6" i="1"/>
  <c r="K44" i="1" s="1"/>
  <c r="N11" i="1"/>
  <c r="N17" i="1"/>
  <c r="N18" i="1"/>
  <c r="N28" i="1"/>
  <c r="N42" i="1" l="1"/>
  <c r="N43" i="1" s="1"/>
  <c r="N38" i="1"/>
  <c r="K43" i="1" l="1"/>
  <c r="L5" i="1" s="1"/>
  <c r="L43" i="1" l="1"/>
  <c r="M5" i="1" s="1"/>
  <c r="L6" i="1"/>
  <c r="L44" i="1" s="1"/>
  <c r="M6" i="1" l="1"/>
  <c r="M44" i="1" s="1"/>
  <c r="M43" i="1"/>
</calcChain>
</file>

<file path=xl/sharedStrings.xml><?xml version="1.0" encoding="utf-8"?>
<sst xmlns="http://schemas.openxmlformats.org/spreadsheetml/2006/main" count="55" uniqueCount="47">
  <si>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</si>
  <si>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</si>
  <si>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</si>
  <si>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</si>
  <si>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</si>
  <si>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</si>
  <si>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</si>
  <si>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</si>
  <si>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</si>
  <si>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</si>
  <si>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</si>
  <si>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</si>
  <si>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</si>
  <si>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</si>
  <si>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Тех.обслуживание газового оборудования</t>
  </si>
  <si>
    <t>Дополнительный доход (использование общего имущества)</t>
  </si>
  <si>
    <t>Средства на счете дома на начало периода</t>
  </si>
  <si>
    <t>Содержание жилья и текущий ремонт /нежилые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</si>
  <si>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</si>
  <si>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</si>
  <si>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</si>
  <si>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</si>
  <si>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</si>
  <si>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</si>
  <si>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</si>
  <si>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</si>
  <si>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</si>
  <si>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Вознаграждение, координация с советом МКД</t>
  </si>
  <si>
    <t>Отведение сточных вод ОИ</t>
  </si>
  <si>
    <t xml:space="preserve">Содержание жилья и текущий ремонт,  ОПУ </t>
  </si>
  <si>
    <t>Содержание жилья и текущий ремонт,  ОПУ</t>
  </si>
  <si>
    <t>Вознаграждение совета МКД</t>
  </si>
  <si>
    <t>Налоги с вознаграждения совета МКД</t>
  </si>
  <si>
    <t xml:space="preserve">                 ОТЧЕТ по дому Липового, 72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</si>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</sst>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zoomScale="75" workbookViewId="0">
      <selection activeCell="R24" sqref="R24"/>
    </sheetView>
  </sheetViews>
  <sheetFormatPr defaultRowHeight="13.2" x14ac:dyDescent="0.25"/>
  <cols>
    <col min="1" max="1" width="58.6640625" customWidth="1"/>
    <col min="2" max="2" width="16.5546875" customWidth="1"/>
    <col min="3" max="3" width="14.5546875" customWidth="1"/>
    <col min="4" max="4" width="14" customWidth="1"/>
    <col min="5" max="5" width="14.109375" hidden="1" customWidth="1"/>
    <col min="6" max="6" width="13.88671875" hidden="1" customWidth="1"/>
    <col min="7" max="7" width="13.33203125" hidden="1" customWidth="1"/>
    <col min="8" max="8" width="13.5546875" hidden="1" customWidth="1"/>
    <col min="9" max="13" width="14.109375" hidden="1" customWidth="1"/>
    <col min="14" max="14" width="15.88671875" customWidth="1"/>
  </cols>
  <sheetData>
    <row r="1" spans="1:18" ht="20.25" customHeight="1" x14ac:dyDescent="0.35">
      <c r="A1" s="21" t="s">
        <v>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5" t="s">
        <v>0</v>
      </c>
      <c r="B4" s="6" t="s">
        <v>34</v>
      </c>
      <c r="C4" s="6" t="s">
        <v>35</v>
      </c>
      <c r="D4" s="6" t="s">
        <v>36</v>
      </c>
      <c r="E4" s="6" t="s">
        <v>37</v>
      </c>
      <c r="F4" s="6" t="s">
        <v>38</v>
      </c>
      <c r="G4" s="6" t="s">
        <v>39</v>
      </c>
      <c r="H4" s="6" t="s">
        <v>40</v>
      </c>
      <c r="I4" s="6" t="s">
        <v>41</v>
      </c>
      <c r="J4" s="6" t="s">
        <v>42</v>
      </c>
      <c r="K4" s="6" t="s">
        <v>43</v>
      </c>
      <c r="L4" s="6" t="s">
        <v>44</v>
      </c>
      <c r="M4" s="6" t="s">
        <v>45</v>
      </c>
      <c r="N4" s="6" t="s">
        <v>46</v>
      </c>
    </row>
    <row r="5" spans="1:18" ht="23.25" customHeight="1" thickBot="1" x14ac:dyDescent="0.3">
      <c r="A5" s="7" t="s">
        <v>16</v>
      </c>
      <c r="B5" s="8">
        <v>-439393.16</v>
      </c>
      <c r="C5" s="8">
        <f t="shared" ref="C5" si="0">B43</f>
        <v>-416442.53801999998</v>
      </c>
      <c r="D5" s="8">
        <f t="shared" ref="D5" si="1">C43</f>
        <v>-424703.35627999995</v>
      </c>
      <c r="E5" s="8">
        <f t="shared" ref="E5" si="2">D43</f>
        <v>-376084.55045999994</v>
      </c>
      <c r="F5" s="8">
        <f t="shared" ref="F5" si="3">E43</f>
        <v>-376084.55045999994</v>
      </c>
      <c r="G5" s="8">
        <f t="shared" ref="G5" si="4">F43</f>
        <v>-376084.55045999994</v>
      </c>
      <c r="H5" s="8">
        <f t="shared" ref="H5" si="5">G43</f>
        <v>-376084.55045999994</v>
      </c>
      <c r="I5" s="8">
        <f t="shared" ref="I5" si="6">H43</f>
        <v>-376084.55045999994</v>
      </c>
      <c r="J5" s="8">
        <f t="shared" ref="J5" si="7">I43</f>
        <v>-376084.55045999994</v>
      </c>
      <c r="K5" s="8">
        <f t="shared" ref="K5" si="8">J43</f>
        <v>-376084.55045999994</v>
      </c>
      <c r="L5" s="8">
        <f t="shared" ref="L5" si="9">K43</f>
        <v>-376084.55045999994</v>
      </c>
      <c r="M5" s="8">
        <f t="shared" ref="M5" si="10">L43</f>
        <v>-376084.55045999994</v>
      </c>
      <c r="N5" s="8">
        <f>B5</f>
        <v>-439393.16</v>
      </c>
    </row>
    <row r="6" spans="1:18" ht="21" customHeight="1" thickBot="1" x14ac:dyDescent="0.3">
      <c r="A6" s="7" t="s">
        <v>13</v>
      </c>
      <c r="B6" s="8">
        <v>-341806.78</v>
      </c>
      <c r="C6" s="8">
        <f t="shared" ref="C6:M6" si="11">B44</f>
        <v>-329193.54000000004</v>
      </c>
      <c r="D6" s="8">
        <f t="shared" si="11"/>
        <v>-365947.91000000003</v>
      </c>
      <c r="E6" s="8">
        <f t="shared" si="11"/>
        <v>-367191.16000000003</v>
      </c>
      <c r="F6" s="8">
        <f t="shared" si="11"/>
        <v>-367191.16000000003</v>
      </c>
      <c r="G6" s="8">
        <f t="shared" si="11"/>
        <v>-367191.16000000003</v>
      </c>
      <c r="H6" s="8">
        <f t="shared" si="11"/>
        <v>-367191.16000000003</v>
      </c>
      <c r="I6" s="8">
        <f t="shared" si="11"/>
        <v>-367191.16000000003</v>
      </c>
      <c r="J6" s="8">
        <f t="shared" si="11"/>
        <v>-367191.16000000003</v>
      </c>
      <c r="K6" s="8">
        <f t="shared" si="11"/>
        <v>-367191.16000000003</v>
      </c>
      <c r="L6" s="8">
        <f t="shared" si="11"/>
        <v>-367191.16000000003</v>
      </c>
      <c r="M6" s="8">
        <f t="shared" si="11"/>
        <v>-367191.16000000003</v>
      </c>
      <c r="N6" s="8">
        <f>B6</f>
        <v>-341806.78</v>
      </c>
    </row>
    <row r="7" spans="1:18" ht="20.25" customHeight="1" thickBot="1" x14ac:dyDescent="0.3">
      <c r="A7" s="9" t="s">
        <v>12</v>
      </c>
      <c r="B7" s="10">
        <f t="shared" ref="B7:M7" si="12">SUM(B8:B15)</f>
        <v>108856.48000000001</v>
      </c>
      <c r="C7" s="10">
        <f t="shared" si="12"/>
        <v>124052.32</v>
      </c>
      <c r="D7" s="10">
        <f t="shared" si="12"/>
        <v>120530.78</v>
      </c>
      <c r="E7" s="10">
        <f t="shared" si="12"/>
        <v>0</v>
      </c>
      <c r="F7" s="10">
        <f t="shared" si="12"/>
        <v>0</v>
      </c>
      <c r="G7" s="10">
        <f t="shared" si="12"/>
        <v>0</v>
      </c>
      <c r="H7" s="10">
        <f t="shared" si="12"/>
        <v>0</v>
      </c>
      <c r="I7" s="10">
        <f t="shared" si="12"/>
        <v>0</v>
      </c>
      <c r="J7" s="10">
        <f t="shared" si="12"/>
        <v>0</v>
      </c>
      <c r="K7" s="10">
        <f t="shared" si="12"/>
        <v>0</v>
      </c>
      <c r="L7" s="10">
        <f t="shared" si="12"/>
        <v>0</v>
      </c>
      <c r="M7" s="10">
        <f t="shared" si="12"/>
        <v>0</v>
      </c>
      <c r="N7" s="10">
        <f>SUM(B7:M7)</f>
        <v>353439.58</v>
      </c>
    </row>
    <row r="8" spans="1:18" ht="24.75" customHeight="1" thickBot="1" x14ac:dyDescent="0.3">
      <c r="A8" s="4" t="s">
        <v>29</v>
      </c>
      <c r="B8" s="11">
        <f>69337.5+1486.6</f>
        <v>70824.100000000006</v>
      </c>
      <c r="C8" s="11">
        <f>69337.5+1486.6</f>
        <v>70824.100000000006</v>
      </c>
      <c r="D8" s="11">
        <f>69337.5+1486.6</f>
        <v>70824.100000000006</v>
      </c>
      <c r="E8" s="11"/>
      <c r="F8" s="11"/>
      <c r="G8" s="11"/>
      <c r="H8" s="11"/>
      <c r="I8" s="11"/>
      <c r="J8" s="11"/>
      <c r="K8" s="11"/>
      <c r="L8" s="11"/>
      <c r="M8" s="11"/>
      <c r="N8" s="11">
        <f t="shared" ref="N8:N24" si="13">SUM(B8:M8)</f>
        <v>212472.30000000002</v>
      </c>
    </row>
    <row r="9" spans="1:18" ht="24.75" customHeight="1" thickBot="1" x14ac:dyDescent="0.3">
      <c r="A9" s="4" t="s">
        <v>17</v>
      </c>
      <c r="B9" s="11">
        <f>11547.5+5545</f>
        <v>17092.5</v>
      </c>
      <c r="C9" s="11">
        <f>11547.5+5545</f>
        <v>17092.5</v>
      </c>
      <c r="D9" s="11">
        <f>11547.5+5545</f>
        <v>17092.5</v>
      </c>
      <c r="E9" s="11"/>
      <c r="F9" s="11"/>
      <c r="G9" s="11"/>
      <c r="H9" s="11"/>
      <c r="I9" s="11"/>
      <c r="J9" s="11"/>
      <c r="K9" s="11"/>
      <c r="L9" s="11"/>
      <c r="M9" s="11"/>
      <c r="N9" s="11">
        <f t="shared" si="13"/>
        <v>51277.5</v>
      </c>
    </row>
    <row r="10" spans="1:18" ht="24.75" customHeight="1" thickBot="1" x14ac:dyDescent="0.3">
      <c r="A10" s="4" t="s">
        <v>18</v>
      </c>
      <c r="B10" s="11">
        <f>6639.47+1103.94+530.1</f>
        <v>8273.51</v>
      </c>
      <c r="C10" s="11">
        <f>8697.86+1311.8+629.91</f>
        <v>10639.57</v>
      </c>
      <c r="D10" s="11">
        <f>10850.66+1806.03+867.24</f>
        <v>13523.93</v>
      </c>
      <c r="E10" s="11"/>
      <c r="F10" s="11"/>
      <c r="G10" s="11"/>
      <c r="H10" s="11"/>
      <c r="I10" s="11"/>
      <c r="J10" s="11"/>
      <c r="K10" s="11"/>
      <c r="L10" s="11"/>
      <c r="M10" s="11"/>
      <c r="N10" s="11">
        <f t="shared" si="13"/>
        <v>32437.010000000002</v>
      </c>
    </row>
    <row r="11" spans="1:18" ht="24.75" customHeight="1" thickBot="1" x14ac:dyDescent="0.3">
      <c r="A11" s="4" t="s">
        <v>19</v>
      </c>
      <c r="B11" s="11">
        <f>238.86+41.57+19.96</f>
        <v>300.39</v>
      </c>
      <c r="C11" s="11">
        <f>238.86+41.57+19.96</f>
        <v>300.39</v>
      </c>
      <c r="D11" s="11">
        <f>238.86+41.57+19.96</f>
        <v>300.39</v>
      </c>
      <c r="E11" s="11"/>
      <c r="F11" s="11"/>
      <c r="G11" s="11"/>
      <c r="H11" s="11"/>
      <c r="I11" s="11"/>
      <c r="J11" s="11"/>
      <c r="K11" s="11"/>
      <c r="L11" s="11"/>
      <c r="M11" s="11"/>
      <c r="N11" s="11">
        <f t="shared" si="13"/>
        <v>901.17</v>
      </c>
    </row>
    <row r="12" spans="1:18" ht="24.75" customHeight="1" thickBot="1" x14ac:dyDescent="0.3">
      <c r="A12" s="4" t="s">
        <v>20</v>
      </c>
      <c r="B12" s="11">
        <f>5062.16+840.66</f>
        <v>5902.82</v>
      </c>
      <c r="C12" s="11">
        <f>14857.71+2471.17+1186.63</f>
        <v>18515.509999999998</v>
      </c>
      <c r="D12" s="11">
        <f>9330.86+1551.98+745.25</f>
        <v>11628.09</v>
      </c>
      <c r="E12" s="11"/>
      <c r="F12" s="11"/>
      <c r="G12" s="11"/>
      <c r="H12" s="11"/>
      <c r="I12" s="11"/>
      <c r="J12" s="11"/>
      <c r="K12" s="11"/>
      <c r="L12" s="11"/>
      <c r="M12" s="11"/>
      <c r="N12" s="11">
        <f t="shared" si="13"/>
        <v>36046.42</v>
      </c>
    </row>
    <row r="13" spans="1:18" ht="24.75" customHeight="1" thickBot="1" x14ac:dyDescent="0.3">
      <c r="A13" s="4" t="s">
        <v>28</v>
      </c>
      <c r="B13" s="11">
        <f>476.93+78.52+37.71</f>
        <v>593.16000000000008</v>
      </c>
      <c r="C13" s="11">
        <f>661.68+110.86+37.71</f>
        <v>810.25</v>
      </c>
      <c r="D13" s="11">
        <f>1038.8+170.9+82.07</f>
        <v>1291.77</v>
      </c>
      <c r="E13" s="11"/>
      <c r="F13" s="11"/>
      <c r="G13" s="11"/>
      <c r="H13" s="11"/>
      <c r="I13" s="11"/>
      <c r="J13" s="11"/>
      <c r="K13" s="11"/>
      <c r="L13" s="11"/>
      <c r="M13" s="11"/>
      <c r="N13" s="11">
        <f t="shared" si="13"/>
        <v>2695.1800000000003</v>
      </c>
    </row>
    <row r="14" spans="1:18" ht="24.75" customHeight="1" thickBot="1" x14ac:dyDescent="0.3">
      <c r="A14" s="4" t="s">
        <v>27</v>
      </c>
      <c r="B14" s="11">
        <v>5700</v>
      </c>
      <c r="C14" s="11">
        <v>5700</v>
      </c>
      <c r="D14" s="11">
        <v>5700</v>
      </c>
      <c r="E14" s="11"/>
      <c r="F14" s="11"/>
      <c r="G14" s="11"/>
      <c r="H14" s="11"/>
      <c r="I14" s="11"/>
      <c r="J14" s="11"/>
      <c r="K14" s="11"/>
      <c r="L14" s="11"/>
      <c r="M14" s="11"/>
      <c r="N14" s="11">
        <f t="shared" si="13"/>
        <v>17100</v>
      </c>
    </row>
    <row r="15" spans="1:18" ht="24.75" customHeight="1" thickBot="1" x14ac:dyDescent="0.3">
      <c r="A15" s="4" t="s">
        <v>15</v>
      </c>
      <c r="B15" s="11">
        <v>170</v>
      </c>
      <c r="C15" s="11">
        <v>170</v>
      </c>
      <c r="D15" s="11">
        <v>170</v>
      </c>
      <c r="E15" s="11"/>
      <c r="F15" s="11"/>
      <c r="G15" s="11"/>
      <c r="H15" s="11"/>
      <c r="I15" s="11"/>
      <c r="J15" s="11"/>
      <c r="K15" s="11"/>
      <c r="L15" s="11"/>
      <c r="M15" s="11"/>
      <c r="N15" s="11">
        <f t="shared" si="13"/>
        <v>510</v>
      </c>
    </row>
    <row r="16" spans="1:18" ht="20.25" customHeight="1" thickBot="1" x14ac:dyDescent="0.3">
      <c r="A16" s="12" t="s">
        <v>8</v>
      </c>
      <c r="B16" s="13">
        <f t="shared" ref="B16:M16" si="14">SUM(B17:B24)</f>
        <v>121469.72</v>
      </c>
      <c r="C16" s="13">
        <f t="shared" si="14"/>
        <v>87297.95</v>
      </c>
      <c r="D16" s="13">
        <f t="shared" si="14"/>
        <v>119287.52999999998</v>
      </c>
      <c r="E16" s="13">
        <f t="shared" si="14"/>
        <v>0</v>
      </c>
      <c r="F16" s="13">
        <f t="shared" si="14"/>
        <v>0</v>
      </c>
      <c r="G16" s="13">
        <f t="shared" si="14"/>
        <v>0</v>
      </c>
      <c r="H16" s="13">
        <f t="shared" si="14"/>
        <v>0</v>
      </c>
      <c r="I16" s="13">
        <f t="shared" si="14"/>
        <v>0</v>
      </c>
      <c r="J16" s="13">
        <f t="shared" si="14"/>
        <v>0</v>
      </c>
      <c r="K16" s="13">
        <f t="shared" si="14"/>
        <v>0</v>
      </c>
      <c r="L16" s="13">
        <f t="shared" si="14"/>
        <v>0</v>
      </c>
      <c r="M16" s="13">
        <f t="shared" si="14"/>
        <v>0</v>
      </c>
      <c r="N16" s="13">
        <f>SUM(B16:M16)</f>
        <v>328055.19999999995</v>
      </c>
    </row>
    <row r="17" spans="1:15" ht="24" customHeight="1" thickBot="1" x14ac:dyDescent="0.3">
      <c r="A17" s="4" t="s">
        <v>30</v>
      </c>
      <c r="B17" s="11">
        <f>63300.21+1112.69</f>
        <v>64412.9</v>
      </c>
      <c r="C17" s="11">
        <f>57413.29+982.34</f>
        <v>58395.63</v>
      </c>
      <c r="D17" s="11">
        <f>72192.06+1235.81</f>
        <v>73427.87</v>
      </c>
      <c r="E17" s="11"/>
      <c r="F17" s="11"/>
      <c r="G17" s="11"/>
      <c r="H17" s="11"/>
      <c r="I17" s="11"/>
      <c r="J17" s="11"/>
      <c r="K17" s="11"/>
      <c r="L17" s="11"/>
      <c r="M17" s="11"/>
      <c r="N17" s="11">
        <f t="shared" si="13"/>
        <v>196236.4</v>
      </c>
    </row>
    <row r="18" spans="1:15" ht="26.25" customHeight="1" thickBot="1" x14ac:dyDescent="0.3">
      <c r="A18" s="4" t="s">
        <v>17</v>
      </c>
      <c r="B18" s="11">
        <v>11547.5</v>
      </c>
      <c r="C18" s="11">
        <v>11547.5</v>
      </c>
      <c r="D18" s="11">
        <v>11547.5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f t="shared" si="13"/>
        <v>34642.5</v>
      </c>
    </row>
    <row r="19" spans="1:15" ht="26.25" customHeight="1" thickBot="1" x14ac:dyDescent="0.3">
      <c r="A19" s="4" t="s">
        <v>18</v>
      </c>
      <c r="B19" s="11">
        <f>29305.71+5741.42</f>
        <v>35047.129999999997</v>
      </c>
      <c r="C19" s="11">
        <f>5753.15+1103.94</f>
        <v>6857.09</v>
      </c>
      <c r="D19" s="11">
        <f>10382.23+1311.8</f>
        <v>11694.029999999999</v>
      </c>
      <c r="E19" s="11"/>
      <c r="F19" s="11"/>
      <c r="G19" s="11"/>
      <c r="H19" s="11"/>
      <c r="I19" s="11"/>
      <c r="J19" s="11"/>
      <c r="K19" s="11"/>
      <c r="L19" s="11"/>
      <c r="M19" s="11"/>
      <c r="N19" s="11">
        <f t="shared" si="13"/>
        <v>53598.25</v>
      </c>
    </row>
    <row r="20" spans="1:15" ht="26.25" customHeight="1" thickBot="1" x14ac:dyDescent="0.3">
      <c r="A20" s="4" t="s">
        <v>19</v>
      </c>
      <c r="B20" s="11">
        <f>214.51+36.95</f>
        <v>251.45999999999998</v>
      </c>
      <c r="C20" s="11">
        <f>197.85+41.57</f>
        <v>239.42</v>
      </c>
      <c r="D20" s="11">
        <f>251.66+41.57</f>
        <v>293.23</v>
      </c>
      <c r="E20" s="11"/>
      <c r="F20" s="11"/>
      <c r="G20" s="11"/>
      <c r="H20" s="11"/>
      <c r="I20" s="11"/>
      <c r="J20" s="11"/>
      <c r="K20" s="11"/>
      <c r="L20" s="11"/>
      <c r="M20" s="11"/>
      <c r="N20" s="11">
        <f t="shared" si="13"/>
        <v>784.11</v>
      </c>
    </row>
    <row r="21" spans="1:15" ht="26.25" customHeight="1" thickBot="1" x14ac:dyDescent="0.3">
      <c r="A21" s="4" t="s">
        <v>20</v>
      </c>
      <c r="B21" s="11">
        <v>0</v>
      </c>
      <c r="C21" s="11">
        <f>3906.85+840.66</f>
        <v>4747.51</v>
      </c>
      <c r="D21" s="11">
        <f>12728.43+2471.17</f>
        <v>15199.6</v>
      </c>
      <c r="E21" s="11"/>
      <c r="F21" s="11"/>
      <c r="G21" s="11"/>
      <c r="H21" s="11"/>
      <c r="I21" s="11"/>
      <c r="J21" s="11"/>
      <c r="K21" s="11"/>
      <c r="L21" s="11"/>
      <c r="M21" s="11"/>
      <c r="N21" s="11">
        <f t="shared" si="13"/>
        <v>19947.11</v>
      </c>
    </row>
    <row r="22" spans="1:15" ht="26.25" customHeight="1" thickBot="1" x14ac:dyDescent="0.3">
      <c r="A22" s="4" t="s">
        <v>28</v>
      </c>
      <c r="B22" s="11">
        <f>3850.07+752.9</f>
        <v>4602.97</v>
      </c>
      <c r="C22" s="11">
        <f>432.28+78.52</f>
        <v>510.79999999999995</v>
      </c>
      <c r="D22" s="11">
        <f>929.65+110.86</f>
        <v>1040.51</v>
      </c>
      <c r="E22" s="11"/>
      <c r="F22" s="11"/>
      <c r="G22" s="11"/>
      <c r="H22" s="11"/>
      <c r="I22" s="11"/>
      <c r="J22" s="11"/>
      <c r="K22" s="11"/>
      <c r="L22" s="11"/>
      <c r="M22" s="11"/>
      <c r="N22" s="11">
        <f t="shared" si="13"/>
        <v>6154.2800000000007</v>
      </c>
    </row>
    <row r="23" spans="1:15" ht="26.25" customHeight="1" thickBot="1" x14ac:dyDescent="0.3">
      <c r="A23" s="4" t="s">
        <v>27</v>
      </c>
      <c r="B23" s="11">
        <v>5437.76</v>
      </c>
      <c r="C23" s="11">
        <v>4900</v>
      </c>
      <c r="D23" s="11">
        <v>5844.79</v>
      </c>
      <c r="E23" s="11"/>
      <c r="F23" s="11"/>
      <c r="G23" s="11"/>
      <c r="H23" s="11"/>
      <c r="I23" s="11"/>
      <c r="J23" s="11"/>
      <c r="K23" s="11"/>
      <c r="L23" s="11"/>
      <c r="M23" s="11"/>
      <c r="N23" s="11">
        <f t="shared" si="13"/>
        <v>16182.55</v>
      </c>
    </row>
    <row r="24" spans="1:15" ht="26.25" customHeight="1" thickBot="1" x14ac:dyDescent="0.3">
      <c r="A24" s="4" t="s">
        <v>15</v>
      </c>
      <c r="B24" s="14">
        <v>170</v>
      </c>
      <c r="C24" s="14">
        <v>100</v>
      </c>
      <c r="D24" s="14">
        <v>240</v>
      </c>
      <c r="E24" s="14"/>
      <c r="F24" s="14"/>
      <c r="G24" s="14"/>
      <c r="H24" s="14"/>
      <c r="I24" s="14"/>
      <c r="J24" s="14"/>
      <c r="K24" s="11"/>
      <c r="L24" s="11"/>
      <c r="M24" s="11"/>
      <c r="N24" s="11">
        <f t="shared" si="13"/>
        <v>510</v>
      </c>
      <c r="O24" s="3"/>
    </row>
    <row r="25" spans="1:15" ht="21.75" customHeight="1" thickBot="1" x14ac:dyDescent="0.3">
      <c r="A25" s="15" t="s">
        <v>25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</row>
    <row r="26" spans="1:15" ht="19.5" customHeight="1" thickBot="1" x14ac:dyDescent="0.3">
      <c r="A26" s="4" t="s">
        <v>1</v>
      </c>
      <c r="B26" s="11">
        <f>3457.2*0.65</f>
        <v>2247.1799999999998</v>
      </c>
      <c r="C26" s="11">
        <f t="shared" ref="C26:D26" si="15">3457.2*0.65</f>
        <v>2247.1799999999998</v>
      </c>
      <c r="D26" s="11">
        <f t="shared" si="15"/>
        <v>2247.1799999999998</v>
      </c>
      <c r="E26" s="11"/>
      <c r="F26" s="11"/>
      <c r="G26" s="11"/>
      <c r="H26" s="11"/>
      <c r="I26" s="11"/>
      <c r="J26" s="11"/>
      <c r="K26" s="11"/>
      <c r="L26" s="11"/>
      <c r="M26" s="11"/>
      <c r="N26" s="11">
        <f t="shared" ref="N26:N40" si="16">SUM(B26:M26)</f>
        <v>6741.5399999999991</v>
      </c>
    </row>
    <row r="27" spans="1:15" ht="22.5" customHeight="1" thickBot="1" x14ac:dyDescent="0.3">
      <c r="A27" s="4" t="s">
        <v>2</v>
      </c>
      <c r="B27" s="11">
        <f t="shared" ref="B27:D27" si="17">3457.2*0.2</f>
        <v>691.44</v>
      </c>
      <c r="C27" s="11">
        <f t="shared" si="17"/>
        <v>691.44</v>
      </c>
      <c r="D27" s="11">
        <f t="shared" si="17"/>
        <v>691.44</v>
      </c>
      <c r="E27" s="11"/>
      <c r="F27" s="11"/>
      <c r="G27" s="11"/>
      <c r="H27" s="11"/>
      <c r="I27" s="11"/>
      <c r="J27" s="11"/>
      <c r="K27" s="11"/>
      <c r="L27" s="11"/>
      <c r="M27" s="11"/>
      <c r="N27" s="11">
        <f t="shared" si="16"/>
        <v>2074.3200000000002</v>
      </c>
    </row>
    <row r="28" spans="1:15" ht="21" customHeight="1" thickBot="1" x14ac:dyDescent="0.3">
      <c r="A28" s="4" t="s">
        <v>3</v>
      </c>
      <c r="B28" s="11">
        <f>88941.52*2.6%</f>
        <v>2312.4795200000003</v>
      </c>
      <c r="C28" s="11">
        <f>100980.21*2.6%</f>
        <v>2625.4854600000003</v>
      </c>
      <c r="D28" s="11">
        <f>97983.28*2.6%</f>
        <v>2547.5652800000003</v>
      </c>
      <c r="E28" s="11"/>
      <c r="F28" s="11"/>
      <c r="G28" s="11"/>
      <c r="H28" s="11"/>
      <c r="I28" s="11"/>
      <c r="J28" s="11"/>
      <c r="K28" s="11"/>
      <c r="L28" s="11"/>
      <c r="M28" s="11"/>
      <c r="N28" s="11">
        <f t="shared" si="16"/>
        <v>7485.5302600000014</v>
      </c>
    </row>
    <row r="29" spans="1:15" ht="23.25" customHeight="1" thickBot="1" x14ac:dyDescent="0.3">
      <c r="A29" s="4" t="s">
        <v>4</v>
      </c>
      <c r="B29" s="11">
        <f>103220.95*3%</f>
        <v>3096.6284999999998</v>
      </c>
      <c r="C29" s="11">
        <f>73585.76*3%</f>
        <v>2207.5727999999999</v>
      </c>
      <c r="D29" s="11">
        <f>103564.63*3%</f>
        <v>3106.9389000000001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f t="shared" si="16"/>
        <v>8411.1401999999998</v>
      </c>
    </row>
    <row r="30" spans="1:15" ht="23.25" customHeight="1" thickBot="1" x14ac:dyDescent="0.3">
      <c r="A30" s="4" t="s">
        <v>9</v>
      </c>
      <c r="B30" s="20">
        <f>3457.2*12</f>
        <v>41486.399999999994</v>
      </c>
      <c r="C30" s="20">
        <f t="shared" ref="C30:D30" si="18">3457.2*12</f>
        <v>41486.399999999994</v>
      </c>
      <c r="D30" s="20">
        <f t="shared" si="18"/>
        <v>41486.399999999994</v>
      </c>
      <c r="E30" s="20"/>
      <c r="F30" s="20"/>
      <c r="G30" s="20"/>
      <c r="H30" s="20"/>
      <c r="I30" s="20"/>
      <c r="J30" s="20"/>
      <c r="K30" s="20"/>
      <c r="L30" s="20"/>
      <c r="M30" s="20"/>
      <c r="N30" s="11">
        <f t="shared" si="16"/>
        <v>124459.19999999998</v>
      </c>
    </row>
    <row r="31" spans="1:15" ht="26.25" customHeight="1" thickBot="1" x14ac:dyDescent="0.3">
      <c r="A31" s="4" t="s">
        <v>21</v>
      </c>
      <c r="B31" s="11">
        <f>8863.7+964.71</f>
        <v>9828.41</v>
      </c>
      <c r="C31" s="11">
        <f>12197.93+1327.59</f>
        <v>13525.52</v>
      </c>
      <c r="D31" s="11">
        <v>0</v>
      </c>
      <c r="E31" s="11"/>
      <c r="F31" s="11"/>
      <c r="G31" s="11"/>
      <c r="H31" s="11"/>
      <c r="I31" s="11"/>
      <c r="J31" s="11"/>
      <c r="K31" s="11"/>
      <c r="L31" s="11"/>
      <c r="M31" s="11"/>
      <c r="N31" s="11">
        <f t="shared" si="16"/>
        <v>23353.93</v>
      </c>
    </row>
    <row r="32" spans="1:15" ht="26.25" customHeight="1" thickBot="1" x14ac:dyDescent="0.3">
      <c r="A32" s="4" t="s">
        <v>22</v>
      </c>
      <c r="B32" s="11">
        <v>446.86</v>
      </c>
      <c r="C32" s="11">
        <v>446.86</v>
      </c>
      <c r="D32" s="11">
        <v>446.86</v>
      </c>
      <c r="E32" s="11"/>
      <c r="F32" s="11"/>
      <c r="G32" s="11"/>
      <c r="H32" s="11"/>
      <c r="I32" s="11"/>
      <c r="J32" s="11"/>
      <c r="K32" s="11"/>
      <c r="L32" s="11"/>
      <c r="M32" s="11"/>
      <c r="N32" s="11">
        <f t="shared" si="16"/>
        <v>1340.58</v>
      </c>
    </row>
    <row r="33" spans="1:14" ht="26.25" customHeight="1" thickBot="1" x14ac:dyDescent="0.3">
      <c r="A33" s="4" t="s">
        <v>23</v>
      </c>
      <c r="B33" s="11">
        <v>18520.3</v>
      </c>
      <c r="C33" s="11">
        <v>11631.04</v>
      </c>
      <c r="D33" s="11">
        <v>1022.68</v>
      </c>
      <c r="E33" s="11"/>
      <c r="F33" s="11"/>
      <c r="G33" s="11"/>
      <c r="H33" s="11"/>
      <c r="I33" s="11"/>
      <c r="J33" s="11"/>
      <c r="K33" s="11"/>
      <c r="L33" s="11"/>
      <c r="M33" s="11"/>
      <c r="N33" s="11">
        <f t="shared" si="16"/>
        <v>31174.02</v>
      </c>
    </row>
    <row r="34" spans="1:14" ht="26.25" customHeight="1" thickBot="1" x14ac:dyDescent="0.3">
      <c r="A34" s="4" t="s">
        <v>28</v>
      </c>
      <c r="B34" s="11">
        <f>255.16+569.74</f>
        <v>824.9</v>
      </c>
      <c r="C34" s="11">
        <f>255.16+1039.85</f>
        <v>1295.01</v>
      </c>
      <c r="D34" s="11">
        <f>255.16+0</f>
        <v>255.16</v>
      </c>
      <c r="E34" s="11"/>
      <c r="F34" s="11"/>
      <c r="G34" s="11"/>
      <c r="H34" s="11"/>
      <c r="I34" s="11"/>
      <c r="J34" s="11"/>
      <c r="K34" s="11"/>
      <c r="L34" s="11"/>
      <c r="M34" s="11"/>
      <c r="N34" s="11">
        <f t="shared" si="16"/>
        <v>2375.0699999999997</v>
      </c>
    </row>
    <row r="35" spans="1:14" ht="22.5" customHeight="1" thickBot="1" x14ac:dyDescent="0.3">
      <c r="A35" s="4" t="s">
        <v>6</v>
      </c>
      <c r="B35" s="11">
        <f>3457.2*3.75</f>
        <v>12964.5</v>
      </c>
      <c r="C35" s="11">
        <f t="shared" ref="C35:D35" si="19">3457.2*3.75</f>
        <v>12964.5</v>
      </c>
      <c r="D35" s="11">
        <f t="shared" si="19"/>
        <v>12964.5</v>
      </c>
      <c r="E35" s="11"/>
      <c r="F35" s="11"/>
      <c r="G35" s="11"/>
      <c r="H35" s="11"/>
      <c r="I35" s="11"/>
      <c r="J35" s="11"/>
      <c r="K35" s="11"/>
      <c r="L35" s="11"/>
      <c r="M35" s="11"/>
      <c r="N35" s="11">
        <f t="shared" si="16"/>
        <v>38893.5</v>
      </c>
    </row>
    <row r="36" spans="1:14" ht="21.75" customHeight="1" thickBot="1" x14ac:dyDescent="0.3">
      <c r="A36" s="4" t="s">
        <v>31</v>
      </c>
      <c r="B36" s="11">
        <v>4437</v>
      </c>
      <c r="C36" s="11">
        <v>4730.76</v>
      </c>
      <c r="D36" s="11">
        <v>4263</v>
      </c>
      <c r="E36" s="11"/>
      <c r="F36" s="11"/>
      <c r="G36" s="11"/>
      <c r="H36" s="11"/>
      <c r="I36" s="11"/>
      <c r="J36" s="11"/>
      <c r="K36" s="11"/>
      <c r="L36" s="11"/>
      <c r="M36" s="11"/>
      <c r="N36" s="11">
        <f t="shared" si="16"/>
        <v>13430.76</v>
      </c>
    </row>
    <row r="37" spans="1:14" ht="21.75" customHeight="1" thickBot="1" x14ac:dyDescent="0.3">
      <c r="A37" s="4" t="s">
        <v>32</v>
      </c>
      <c r="B37" s="11">
        <v>663</v>
      </c>
      <c r="C37" s="11">
        <v>707</v>
      </c>
      <c r="D37" s="11">
        <v>637</v>
      </c>
      <c r="E37" s="11"/>
      <c r="F37" s="11"/>
      <c r="G37" s="11"/>
      <c r="H37" s="11"/>
      <c r="I37" s="11"/>
      <c r="J37" s="11"/>
      <c r="K37" s="11"/>
      <c r="L37" s="11"/>
      <c r="M37" s="11"/>
      <c r="N37" s="11">
        <f t="shared" si="16"/>
        <v>2007</v>
      </c>
    </row>
    <row r="38" spans="1:14" ht="24.75" customHeight="1" thickBot="1" x14ac:dyDescent="0.3">
      <c r="A38" s="4" t="s">
        <v>26</v>
      </c>
      <c r="B38" s="11">
        <v>1000</v>
      </c>
      <c r="C38" s="11">
        <v>1000</v>
      </c>
      <c r="D38" s="11">
        <v>1000</v>
      </c>
      <c r="E38" s="11"/>
      <c r="F38" s="11"/>
      <c r="G38" s="11"/>
      <c r="H38" s="11"/>
      <c r="I38" s="11"/>
      <c r="J38" s="11"/>
      <c r="K38" s="11"/>
      <c r="L38" s="11"/>
      <c r="M38" s="11"/>
      <c r="N38" s="11">
        <f t="shared" si="16"/>
        <v>3000</v>
      </c>
    </row>
    <row r="39" spans="1:14" ht="24.75" customHeight="1" thickBot="1" x14ac:dyDescent="0.3">
      <c r="A39" s="4" t="s">
        <v>14</v>
      </c>
      <c r="B39" s="11">
        <v>0</v>
      </c>
      <c r="C39" s="11">
        <v>0</v>
      </c>
      <c r="D39" s="11">
        <v>0</v>
      </c>
      <c r="E39" s="11"/>
      <c r="F39" s="11"/>
      <c r="G39" s="11"/>
      <c r="H39" s="11"/>
      <c r="I39" s="11"/>
      <c r="J39" s="11"/>
      <c r="K39" s="11"/>
      <c r="L39" s="11"/>
      <c r="M39" s="11"/>
      <c r="N39" s="11">
        <f t="shared" si="16"/>
        <v>0</v>
      </c>
    </row>
    <row r="40" spans="1:14" ht="24" customHeight="1" thickBot="1" x14ac:dyDescent="0.3">
      <c r="A40" s="4" t="s">
        <v>10</v>
      </c>
      <c r="B40" s="11">
        <v>0</v>
      </c>
      <c r="C40" s="11">
        <v>0</v>
      </c>
      <c r="D40" s="11">
        <v>0</v>
      </c>
      <c r="E40" s="11"/>
      <c r="F40" s="11"/>
      <c r="G40" s="11"/>
      <c r="H40" s="11"/>
      <c r="I40" s="11"/>
      <c r="J40" s="11"/>
      <c r="K40" s="11"/>
      <c r="L40" s="11"/>
      <c r="M40" s="11"/>
      <c r="N40" s="11">
        <f t="shared" si="16"/>
        <v>0</v>
      </c>
    </row>
    <row r="41" spans="1:14" ht="25.2" customHeight="1" thickBot="1" x14ac:dyDescent="0.3">
      <c r="A41" s="9" t="s">
        <v>24</v>
      </c>
      <c r="B41" s="10">
        <f>SUM(B26:B40)</f>
        <v>98519.09801999999</v>
      </c>
      <c r="C41" s="10">
        <f>SUM(C26:C40)</f>
        <v>95558.768259999983</v>
      </c>
      <c r="D41" s="10">
        <f t="shared" ref="D41:M41" si="20">SUM(D26:D40)</f>
        <v>70668.72417999999</v>
      </c>
      <c r="E41" s="10">
        <f t="shared" si="20"/>
        <v>0</v>
      </c>
      <c r="F41" s="10">
        <f t="shared" si="20"/>
        <v>0</v>
      </c>
      <c r="G41" s="10">
        <f t="shared" si="20"/>
        <v>0</v>
      </c>
      <c r="H41" s="10">
        <f t="shared" si="20"/>
        <v>0</v>
      </c>
      <c r="I41" s="10">
        <f t="shared" si="20"/>
        <v>0</v>
      </c>
      <c r="J41" s="10">
        <f t="shared" si="20"/>
        <v>0</v>
      </c>
      <c r="K41" s="10">
        <f t="shared" si="20"/>
        <v>0</v>
      </c>
      <c r="L41" s="10">
        <f t="shared" si="20"/>
        <v>0</v>
      </c>
      <c r="M41" s="10">
        <f t="shared" si="20"/>
        <v>0</v>
      </c>
      <c r="N41" s="10">
        <f>SUM(B41:M41)</f>
        <v>264746.59045999998</v>
      </c>
    </row>
    <row r="42" spans="1:14" ht="24" customHeight="1" thickBot="1" x14ac:dyDescent="0.3">
      <c r="A42" s="4" t="s">
        <v>5</v>
      </c>
      <c r="B42" s="18">
        <f t="shared" ref="B42:N42" si="21">B16-B41</f>
        <v>22950.621980000011</v>
      </c>
      <c r="C42" s="18">
        <f t="shared" si="21"/>
        <v>-8260.8182599999855</v>
      </c>
      <c r="D42" s="18">
        <f t="shared" si="21"/>
        <v>48618.805819999994</v>
      </c>
      <c r="E42" s="18">
        <f t="shared" si="21"/>
        <v>0</v>
      </c>
      <c r="F42" s="18">
        <f t="shared" si="21"/>
        <v>0</v>
      </c>
      <c r="G42" s="18">
        <f t="shared" si="21"/>
        <v>0</v>
      </c>
      <c r="H42" s="18">
        <f t="shared" si="21"/>
        <v>0</v>
      </c>
      <c r="I42" s="18">
        <f t="shared" si="21"/>
        <v>0</v>
      </c>
      <c r="J42" s="18">
        <f t="shared" si="21"/>
        <v>0</v>
      </c>
      <c r="K42" s="18">
        <f t="shared" si="21"/>
        <v>0</v>
      </c>
      <c r="L42" s="18">
        <f t="shared" si="21"/>
        <v>0</v>
      </c>
      <c r="M42" s="18">
        <f t="shared" si="21"/>
        <v>0</v>
      </c>
      <c r="N42" s="18">
        <f t="shared" si="21"/>
        <v>63308.609539999976</v>
      </c>
    </row>
    <row r="43" spans="1:14" ht="24.6" customHeight="1" thickBot="1" x14ac:dyDescent="0.3">
      <c r="A43" s="4" t="s">
        <v>7</v>
      </c>
      <c r="B43" s="14">
        <f t="shared" ref="B43:N43" si="22">B5+B42</f>
        <v>-416442.53801999998</v>
      </c>
      <c r="C43" s="14">
        <f t="shared" si="22"/>
        <v>-424703.35627999995</v>
      </c>
      <c r="D43" s="14">
        <f t="shared" si="22"/>
        <v>-376084.55045999994</v>
      </c>
      <c r="E43" s="14">
        <f t="shared" si="22"/>
        <v>-376084.55045999994</v>
      </c>
      <c r="F43" s="14">
        <f t="shared" si="22"/>
        <v>-376084.55045999994</v>
      </c>
      <c r="G43" s="14">
        <f t="shared" si="22"/>
        <v>-376084.55045999994</v>
      </c>
      <c r="H43" s="14">
        <f t="shared" si="22"/>
        <v>-376084.55045999994</v>
      </c>
      <c r="I43" s="14">
        <f t="shared" si="22"/>
        <v>-376084.55045999994</v>
      </c>
      <c r="J43" s="14">
        <f t="shared" si="22"/>
        <v>-376084.55045999994</v>
      </c>
      <c r="K43" s="14">
        <f t="shared" si="22"/>
        <v>-376084.55045999994</v>
      </c>
      <c r="L43" s="14">
        <f t="shared" si="22"/>
        <v>-376084.55045999994</v>
      </c>
      <c r="M43" s="14">
        <f t="shared" si="22"/>
        <v>-376084.55045999994</v>
      </c>
      <c r="N43" s="14">
        <f t="shared" si="22"/>
        <v>-376084.55046</v>
      </c>
    </row>
    <row r="44" spans="1:14" ht="28.2" customHeight="1" thickBot="1" x14ac:dyDescent="0.3">
      <c r="A44" s="15" t="s">
        <v>11</v>
      </c>
      <c r="B44" s="19">
        <f t="shared" ref="B44:N44" si="23">B6+B16-B7</f>
        <v>-329193.54000000004</v>
      </c>
      <c r="C44" s="19">
        <f t="shared" si="23"/>
        <v>-365947.91000000003</v>
      </c>
      <c r="D44" s="19">
        <f t="shared" si="23"/>
        <v>-367191.16000000003</v>
      </c>
      <c r="E44" s="19">
        <f t="shared" si="23"/>
        <v>-367191.16000000003</v>
      </c>
      <c r="F44" s="19">
        <f t="shared" si="23"/>
        <v>-367191.16000000003</v>
      </c>
      <c r="G44" s="19">
        <f t="shared" si="23"/>
        <v>-367191.16000000003</v>
      </c>
      <c r="H44" s="19">
        <f t="shared" si="23"/>
        <v>-367191.16000000003</v>
      </c>
      <c r="I44" s="19">
        <f t="shared" si="23"/>
        <v>-367191.16000000003</v>
      </c>
      <c r="J44" s="19">
        <f t="shared" si="23"/>
        <v>-367191.16000000003</v>
      </c>
      <c r="K44" s="19">
        <f t="shared" si="23"/>
        <v>-367191.16000000003</v>
      </c>
      <c r="L44" s="19">
        <f t="shared" si="23"/>
        <v>-367191.16000000003</v>
      </c>
      <c r="M44" s="19">
        <f t="shared" si="23"/>
        <v>-367191.16000000003</v>
      </c>
      <c r="N44" s="19">
        <f t="shared" si="23"/>
        <v>-367191.16000000009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2026-06-09T05:25:21Z</cp:lastPrinted>
  <dcterms:created xsi:type="dcterms:W3CDTF">2011-06-06T03:25:48Z</dcterms:created>
  <dcterms:modified xsi:type="dcterms:W3CDTF">2026-06-09T05:53:02Z</dcterms:modified>
</cp:coreProperties>
</file>