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6" windowWidth="17496" windowHeight="10932"/>
  </bookViews>
  <sheets>
    <sheet name="2026" sheetId="1" r:id="rId1"/>
  </sheets>
  <calcPr calcId="144525" refMode="R1C1" calcOnSave="0" concurrentCalc="0"/>
</workbook>
</file>

<file path=xl/calcChain.xml><?xml version="1.0" encoding="utf-8"?>
<calcChain xmlns="http://schemas.openxmlformats.org/spreadsheetml/2006/main">
  <c r="C33" i="1" l="1"/>
  <c r="D33" i="1"/>
  <c r="B33" i="1"/>
  <c r="C28" i="1"/>
  <c r="D28" i="1"/>
  <c r="B28" i="1"/>
  <c r="C37" i="1"/>
  <c r="C32" i="1"/>
  <c r="D32" i="1"/>
  <c r="B32" i="1"/>
  <c r="D37" i="1"/>
  <c r="D27" i="1"/>
  <c r="D16" i="1"/>
  <c r="D26" i="1"/>
  <c r="D8" i="1"/>
  <c r="C27" i="1"/>
  <c r="C16" i="1"/>
  <c r="C26" i="1"/>
  <c r="C8" i="1"/>
  <c r="B27" i="1"/>
  <c r="B16" i="1"/>
  <c r="B26" i="1"/>
  <c r="B8" i="1"/>
  <c r="C25" i="1"/>
  <c r="D25" i="1"/>
  <c r="C24" i="1"/>
  <c r="D24" i="1"/>
  <c r="B24" i="1"/>
  <c r="B37" i="1"/>
  <c r="B25" i="1"/>
  <c r="E7" i="1"/>
  <c r="E15" i="1"/>
  <c r="B7" i="1"/>
  <c r="B15" i="1"/>
  <c r="B42" i="1"/>
  <c r="C6" i="1"/>
  <c r="C7" i="1"/>
  <c r="C15" i="1"/>
  <c r="C42" i="1"/>
  <c r="D6" i="1"/>
  <c r="D7" i="1"/>
  <c r="D15" i="1"/>
  <c r="D42" i="1"/>
  <c r="E6" i="1"/>
  <c r="E42" i="1"/>
  <c r="F6" i="1"/>
  <c r="F7" i="1"/>
  <c r="F15" i="1"/>
  <c r="F42" i="1"/>
  <c r="G6" i="1"/>
  <c r="G7" i="1"/>
  <c r="G15" i="1"/>
  <c r="G42" i="1"/>
  <c r="H6" i="1"/>
  <c r="H7" i="1"/>
  <c r="H15" i="1"/>
  <c r="H42" i="1"/>
  <c r="I6" i="1"/>
  <c r="I7" i="1"/>
  <c r="I15" i="1"/>
  <c r="I42" i="1"/>
  <c r="J6" i="1"/>
  <c r="J7" i="1"/>
  <c r="J15" i="1"/>
  <c r="J42" i="1"/>
  <c r="K6" i="1"/>
  <c r="K7" i="1"/>
  <c r="K15" i="1"/>
  <c r="K42" i="1"/>
  <c r="L6" i="1"/>
  <c r="L7" i="1"/>
  <c r="L15" i="1"/>
  <c r="L42" i="1"/>
  <c r="M6" i="1"/>
  <c r="M7" i="1"/>
  <c r="M15" i="1"/>
  <c r="M42" i="1"/>
  <c r="N7" i="1"/>
  <c r="N15" i="1"/>
  <c r="N6" i="1"/>
  <c r="N41" i="1"/>
  <c r="N42" i="1"/>
  <c r="N32" i="1"/>
  <c r="N33" i="1"/>
  <c r="N34" i="1"/>
  <c r="N14" i="1"/>
  <c r="N5" i="1"/>
  <c r="N8" i="1"/>
  <c r="N24" i="1"/>
  <c r="N25" i="1"/>
  <c r="N28" i="1"/>
  <c r="N29" i="1"/>
  <c r="N30" i="1"/>
  <c r="N31" i="1"/>
  <c r="N35" i="1"/>
  <c r="N36" i="1"/>
  <c r="N37" i="1"/>
  <c r="N17" i="1"/>
  <c r="N18" i="1"/>
  <c r="N19" i="1"/>
  <c r="N20" i="1"/>
  <c r="N21" i="1"/>
  <c r="N22" i="1"/>
  <c r="N16" i="1"/>
  <c r="N9" i="1"/>
  <c r="N10" i="1"/>
  <c r="N11" i="1"/>
  <c r="N12" i="1"/>
  <c r="N13" i="1"/>
  <c r="M38" i="1"/>
  <c r="M39" i="1"/>
  <c r="L38" i="1"/>
  <c r="L39" i="1"/>
  <c r="N27" i="1"/>
  <c r="K38" i="1"/>
  <c r="D38" i="1"/>
  <c r="D39" i="1"/>
  <c r="G38" i="1"/>
  <c r="G39" i="1"/>
  <c r="J38" i="1"/>
  <c r="J39" i="1"/>
  <c r="K39" i="1"/>
  <c r="I38" i="1"/>
  <c r="I39" i="1"/>
  <c r="H38" i="1"/>
  <c r="H39" i="1"/>
  <c r="N26" i="1"/>
  <c r="B38" i="1"/>
  <c r="B39" i="1"/>
  <c r="B40" i="1"/>
  <c r="E38" i="1"/>
  <c r="F38" i="1"/>
  <c r="F39" i="1"/>
  <c r="E39" i="1"/>
  <c r="C38" i="1"/>
  <c r="C5" i="1"/>
  <c r="N38" i="1"/>
  <c r="C39" i="1"/>
  <c r="C40" i="1"/>
  <c r="D5" i="1"/>
  <c r="D40" i="1"/>
  <c r="N39" i="1"/>
  <c r="N40" i="1"/>
  <c r="E5" i="1"/>
  <c r="E40" i="1"/>
  <c r="F5" i="1"/>
  <c r="F40" i="1"/>
  <c r="G5" i="1"/>
  <c r="G40" i="1"/>
  <c r="H5" i="1"/>
  <c r="H40" i="1"/>
  <c r="I5" i="1"/>
  <c r="I40" i="1"/>
  <c r="J5" i="1"/>
  <c r="J40" i="1"/>
  <c r="K5" i="1"/>
  <c r="K40" i="1"/>
  <c r="L5" i="1"/>
  <c r="L40" i="1"/>
  <c r="M5" i="1"/>
  <c r="M40" i="1"/>
</calcChain>
</file>

<file path=xl/sharedStrings.xml><?xml version="1.0" encoding="utf-8"?>
<sst xmlns="http://schemas.openxmlformats.org/spreadsheetml/2006/main" count="53" uniqueCount="45">
  <si>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</si>
  <si>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</si>
  <si>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</si>
  <si>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</si>
  <si>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</si>
  <si>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</si>
  <si>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</si>
  <si>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</si>
  <si>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</si>
  <si>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</si>
  <si>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</si>
  <si>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</si>
  <si>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</si>
  <si>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</si>
  <si>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</si>
  <si>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</si>
  <si>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</si>
  <si>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</si>
  <si>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</si>
  <si>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</si>
  <si>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</si>
  <si>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</si>
  <si>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</si>
  <si>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</si>
  <si>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</si>
  <si>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</si>
  <si>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>Тех.обслуживание узла учета теплоэнергии</t>
  </si>
  <si>
    <t xml:space="preserve">Содержание жилья и текущий ремонт,  ОПУ </t>
  </si>
  <si>
    <t>Содержание жилья и текущий ремонт,  ОПУ</t>
  </si>
  <si>
    <t>Вознаграждение совета МКД</t>
  </si>
  <si>
    <t xml:space="preserve">Корректировка задолженности </t>
  </si>
  <si>
    <t xml:space="preserve">                 ОТЧЕТ по дому Липового, 80/1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</si>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</sst>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  <xf numFmtId="164" fontId="5" fillId="0" borderId="6" xfId="0" applyNumberFormat="1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A26" zoomScale="75" workbookViewId="0">
      <selection activeCell="B33" sqref="B33:D33"/>
    </sheetView>
  </sheetViews>
  <sheetFormatPr defaultRowHeight="13.2" x14ac:dyDescent="0.25"/>
  <cols>
    <col min="1" max="1" width="58.6640625" customWidth="1"/>
    <col min="2" max="2" width="14.109375" customWidth="1"/>
    <col min="3" max="3" width="13.44140625" customWidth="1"/>
    <col min="4" max="4" width="14.33203125" customWidth="1"/>
    <col min="5" max="5" width="13.5546875" hidden="1" customWidth="1"/>
    <col min="6" max="6" width="13.6640625" hidden="1" customWidth="1"/>
    <col min="7" max="7" width="13.88671875" hidden="1" customWidth="1"/>
    <col min="8" max="8" width="14.44140625" hidden="1" customWidth="1"/>
    <col min="9" max="13" width="13.88671875" hidden="1" customWidth="1"/>
    <col min="14" max="14" width="15.88671875" customWidth="1"/>
  </cols>
  <sheetData>
    <row r="1" spans="1:18" ht="20.25" customHeight="1" x14ac:dyDescent="0.35">
      <c r="A1" s="19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6" t="s">
        <v>0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7" t="s">
        <v>43</v>
      </c>
      <c r="N4" s="7" t="s">
        <v>44</v>
      </c>
    </row>
    <row r="5" spans="1:18" ht="23.25" customHeight="1" thickBot="1" x14ac:dyDescent="0.3">
      <c r="A5" s="8" t="s">
        <v>16</v>
      </c>
      <c r="B5" s="9">
        <v>-539950.31999999995</v>
      </c>
      <c r="C5" s="9">
        <f t="shared" ref="C5:D5" si="0">B40</f>
        <v>-550470.90357999993</v>
      </c>
      <c r="D5" s="9">
        <f t="shared" si="0"/>
        <v>-561368.05687999993</v>
      </c>
      <c r="E5" s="9">
        <f t="shared" ref="E5" si="1">D40</f>
        <v>-509272.80409999995</v>
      </c>
      <c r="F5" s="9">
        <f t="shared" ref="F5" si="2">E40</f>
        <v>-509272.80409999995</v>
      </c>
      <c r="G5" s="9">
        <f t="shared" ref="G5" si="3">F40</f>
        <v>-509272.80409999995</v>
      </c>
      <c r="H5" s="9">
        <f t="shared" ref="H5" si="4">G40</f>
        <v>-509272.80409999995</v>
      </c>
      <c r="I5" s="9">
        <f t="shared" ref="I5" si="5">H40</f>
        <v>-509272.80409999995</v>
      </c>
      <c r="J5" s="9">
        <f t="shared" ref="J5" si="6">I40</f>
        <v>-509272.80409999995</v>
      </c>
      <c r="K5" s="9">
        <f t="shared" ref="K5" si="7">J40</f>
        <v>-509272.80409999995</v>
      </c>
      <c r="L5" s="9">
        <f t="shared" ref="L5" si="8">K40</f>
        <v>-509272.80409999995</v>
      </c>
      <c r="M5" s="9">
        <f t="shared" ref="M5" si="9">L40</f>
        <v>-509272.80409999995</v>
      </c>
      <c r="N5" s="9">
        <f>B5</f>
        <v>-539950.31999999995</v>
      </c>
    </row>
    <row r="6" spans="1:18" ht="21" customHeight="1" thickBot="1" x14ac:dyDescent="0.3">
      <c r="A6" s="8" t="s">
        <v>13</v>
      </c>
      <c r="B6" s="9">
        <v>-256016.24</v>
      </c>
      <c r="C6" s="9">
        <f t="shared" ref="C6:M6" si="10">B42</f>
        <v>-269677.34999999998</v>
      </c>
      <c r="D6" s="9">
        <f t="shared" si="10"/>
        <v>-289071.83999999997</v>
      </c>
      <c r="E6" s="9">
        <f t="shared" si="10"/>
        <v>-255069.93</v>
      </c>
      <c r="F6" s="9">
        <f t="shared" si="10"/>
        <v>-255069.93</v>
      </c>
      <c r="G6" s="9">
        <f t="shared" si="10"/>
        <v>-255069.93</v>
      </c>
      <c r="H6" s="9">
        <f t="shared" si="10"/>
        <v>-255069.93</v>
      </c>
      <c r="I6" s="9">
        <f t="shared" si="10"/>
        <v>-255069.93</v>
      </c>
      <c r="J6" s="9">
        <f t="shared" si="10"/>
        <v>-255069.93</v>
      </c>
      <c r="K6" s="9">
        <f t="shared" si="10"/>
        <v>-255069.93</v>
      </c>
      <c r="L6" s="9">
        <f t="shared" si="10"/>
        <v>-255069.93</v>
      </c>
      <c r="M6" s="9">
        <f t="shared" si="10"/>
        <v>-255069.93</v>
      </c>
      <c r="N6" s="9">
        <f>B6</f>
        <v>-256016.24</v>
      </c>
    </row>
    <row r="7" spans="1:18" ht="20.25" customHeight="1" thickBot="1" x14ac:dyDescent="0.3">
      <c r="A7" s="10" t="s">
        <v>12</v>
      </c>
      <c r="B7" s="11">
        <f>SUM(B8:B14)</f>
        <v>95940.48000000001</v>
      </c>
      <c r="C7" s="11">
        <f>SUM(C8:C14)</f>
        <v>112978.00000000001</v>
      </c>
      <c r="D7" s="11">
        <f>SUM(D8:D14)</f>
        <v>95087.32</v>
      </c>
      <c r="E7" s="11">
        <f t="shared" ref="E7:G7" si="11">SUM(E8:E14)</f>
        <v>0</v>
      </c>
      <c r="F7" s="11">
        <f t="shared" si="11"/>
        <v>0</v>
      </c>
      <c r="G7" s="11">
        <f t="shared" si="11"/>
        <v>0</v>
      </c>
      <c r="H7" s="11">
        <f>SUM(H8:H14)</f>
        <v>0</v>
      </c>
      <c r="I7" s="11">
        <f>SUM(I8:I14)</f>
        <v>0</v>
      </c>
      <c r="J7" s="11">
        <f>SUM(J8:J14)</f>
        <v>0</v>
      </c>
      <c r="K7" s="11">
        <f t="shared" ref="K7:M7" si="12">SUM(K8:K14)</f>
        <v>0</v>
      </c>
      <c r="L7" s="11">
        <f t="shared" si="12"/>
        <v>0</v>
      </c>
      <c r="M7" s="11">
        <f t="shared" si="12"/>
        <v>0</v>
      </c>
      <c r="N7" s="11">
        <f>SUM(B7:M7)</f>
        <v>304005.80000000005</v>
      </c>
    </row>
    <row r="8" spans="1:18" ht="21" customHeight="1" thickBot="1" x14ac:dyDescent="0.3">
      <c r="A8" s="3" t="s">
        <v>27</v>
      </c>
      <c r="B8" s="12">
        <f>1388.31+93115</f>
        <v>94503.31</v>
      </c>
      <c r="C8" s="12">
        <f>93115+1388.31</f>
        <v>94503.31</v>
      </c>
      <c r="D8" s="12">
        <f>93115+1388.31</f>
        <v>94503.31</v>
      </c>
      <c r="E8" s="12"/>
      <c r="F8" s="12"/>
      <c r="G8" s="12"/>
      <c r="H8" s="12"/>
      <c r="I8" s="12"/>
      <c r="J8" s="12"/>
      <c r="K8" s="12"/>
      <c r="L8" s="12"/>
      <c r="M8" s="12"/>
      <c r="N8" s="12">
        <f>SUM(B8:M8)</f>
        <v>283509.93</v>
      </c>
    </row>
    <row r="9" spans="1:18" ht="21" customHeight="1" thickBot="1" x14ac:dyDescent="0.3">
      <c r="A9" s="3" t="s">
        <v>17</v>
      </c>
      <c r="B9" s="12">
        <v>0</v>
      </c>
      <c r="C9" s="12">
        <v>0</v>
      </c>
      <c r="D9" s="12">
        <v>0</v>
      </c>
      <c r="E9" s="12"/>
      <c r="F9" s="12"/>
      <c r="G9" s="12"/>
      <c r="H9" s="12"/>
      <c r="I9" s="12"/>
      <c r="J9" s="12"/>
      <c r="K9" s="12"/>
      <c r="L9" s="12"/>
      <c r="M9" s="12"/>
      <c r="N9" s="12">
        <f t="shared" ref="N9:N14" si="13">SUM(B9:M9)</f>
        <v>0</v>
      </c>
    </row>
    <row r="10" spans="1:18" ht="21" customHeight="1" thickBot="1" x14ac:dyDescent="0.3">
      <c r="A10" s="3" t="s">
        <v>18</v>
      </c>
      <c r="B10" s="12">
        <v>314.55</v>
      </c>
      <c r="C10" s="12">
        <v>314.55</v>
      </c>
      <c r="D10" s="12">
        <v>314.55</v>
      </c>
      <c r="E10" s="12"/>
      <c r="F10" s="12"/>
      <c r="G10" s="12"/>
      <c r="H10" s="12"/>
      <c r="I10" s="12"/>
      <c r="J10" s="12"/>
      <c r="K10" s="12"/>
      <c r="L10" s="12"/>
      <c r="M10" s="12"/>
      <c r="N10" s="12">
        <f t="shared" si="13"/>
        <v>943.65000000000009</v>
      </c>
    </row>
    <row r="11" spans="1:18" ht="21" customHeight="1" thickBot="1" x14ac:dyDescent="0.3">
      <c r="A11" s="3" t="s">
        <v>19</v>
      </c>
      <c r="B11" s="12">
        <v>857.6</v>
      </c>
      <c r="C11" s="12">
        <v>17890.68</v>
      </c>
      <c r="D11" s="12">
        <v>0</v>
      </c>
      <c r="E11" s="12"/>
      <c r="F11" s="12"/>
      <c r="G11" s="12"/>
      <c r="H11" s="12"/>
      <c r="I11" s="12"/>
      <c r="J11" s="12"/>
      <c r="K11" s="12"/>
      <c r="L11" s="12"/>
      <c r="M11" s="12"/>
      <c r="N11" s="12">
        <f t="shared" si="13"/>
        <v>18748.28</v>
      </c>
    </row>
    <row r="12" spans="1:18" ht="21" customHeight="1" thickBot="1" x14ac:dyDescent="0.3">
      <c r="A12" s="3" t="s">
        <v>25</v>
      </c>
      <c r="B12" s="12">
        <v>265.02</v>
      </c>
      <c r="C12" s="12">
        <v>269.45999999999998</v>
      </c>
      <c r="D12" s="12">
        <v>269.45999999999998</v>
      </c>
      <c r="E12" s="12"/>
      <c r="F12" s="12"/>
      <c r="G12" s="12"/>
      <c r="H12" s="12"/>
      <c r="I12" s="12"/>
      <c r="J12" s="12"/>
      <c r="K12" s="12"/>
      <c r="L12" s="12"/>
      <c r="M12" s="12"/>
      <c r="N12" s="12">
        <f t="shared" si="13"/>
        <v>803.94</v>
      </c>
    </row>
    <row r="13" spans="1:18" ht="21" hidden="1" customHeight="1" thickBot="1" x14ac:dyDescent="0.3">
      <c r="A13" s="3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13"/>
        <v>0</v>
      </c>
    </row>
    <row r="14" spans="1:18" ht="21" hidden="1" customHeight="1" thickBot="1" x14ac:dyDescent="0.3">
      <c r="A14" s="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>
        <f t="shared" si="13"/>
        <v>0</v>
      </c>
    </row>
    <row r="15" spans="1:18" ht="20.25" customHeight="1" thickBot="1" x14ac:dyDescent="0.3">
      <c r="A15" s="13" t="s">
        <v>8</v>
      </c>
      <c r="B15" s="14">
        <f>SUM(B16:B22)</f>
        <v>82279.37000000001</v>
      </c>
      <c r="C15" s="14">
        <f t="shared" ref="C15:M15" si="14">SUM(C16:C22)</f>
        <v>93583.51</v>
      </c>
      <c r="D15" s="14">
        <f t="shared" si="14"/>
        <v>129089.22999999998</v>
      </c>
      <c r="E15" s="14">
        <f t="shared" si="14"/>
        <v>0</v>
      </c>
      <c r="F15" s="14">
        <f t="shared" si="14"/>
        <v>0</v>
      </c>
      <c r="G15" s="14">
        <f t="shared" si="14"/>
        <v>0</v>
      </c>
      <c r="H15" s="14">
        <f t="shared" si="14"/>
        <v>0</v>
      </c>
      <c r="I15" s="14">
        <f t="shared" si="14"/>
        <v>0</v>
      </c>
      <c r="J15" s="14">
        <f t="shared" si="14"/>
        <v>0</v>
      </c>
      <c r="K15" s="14">
        <f t="shared" si="14"/>
        <v>0</v>
      </c>
      <c r="L15" s="14">
        <f t="shared" si="14"/>
        <v>0</v>
      </c>
      <c r="M15" s="14">
        <f t="shared" si="14"/>
        <v>0</v>
      </c>
      <c r="N15" s="14">
        <f>SUM(B15:M15)</f>
        <v>304952.11</v>
      </c>
    </row>
    <row r="16" spans="1:18" ht="24" customHeight="1" thickBot="1" x14ac:dyDescent="0.3">
      <c r="A16" s="3" t="s">
        <v>28</v>
      </c>
      <c r="B16" s="12">
        <f>1210.28+80107.79+263.22</f>
        <v>81581.289999999994</v>
      </c>
      <c r="C16" s="12">
        <f>90873.08+1377.69</f>
        <v>92250.77</v>
      </c>
      <c r="D16" s="12">
        <f>108256.2+1676.93+868.9</f>
        <v>110802.02999999998</v>
      </c>
      <c r="E16" s="12"/>
      <c r="F16" s="12"/>
      <c r="G16" s="12"/>
      <c r="H16" s="12"/>
      <c r="I16" s="12"/>
      <c r="J16" s="12"/>
      <c r="K16" s="12"/>
      <c r="L16" s="12"/>
      <c r="M16" s="12"/>
      <c r="N16" s="12">
        <f>SUM(B16:M16)</f>
        <v>284634.08999999997</v>
      </c>
    </row>
    <row r="17" spans="1:14" ht="24" customHeight="1" thickBot="1" x14ac:dyDescent="0.3">
      <c r="A17" s="3" t="s">
        <v>17</v>
      </c>
      <c r="B17" s="12">
        <v>1.56</v>
      </c>
      <c r="C17" s="12">
        <v>0</v>
      </c>
      <c r="D17" s="12">
        <v>6.16</v>
      </c>
      <c r="E17" s="12"/>
      <c r="F17" s="12"/>
      <c r="G17" s="12"/>
      <c r="H17" s="12"/>
      <c r="I17" s="12"/>
      <c r="J17" s="12"/>
      <c r="K17" s="12"/>
      <c r="L17" s="12"/>
      <c r="M17" s="12"/>
      <c r="N17" s="12">
        <f t="shared" ref="N17:N22" si="15">SUM(B17:M17)</f>
        <v>7.7200000000000006</v>
      </c>
    </row>
    <row r="18" spans="1:14" ht="24" customHeight="1" thickBot="1" x14ac:dyDescent="0.3">
      <c r="A18" s="3" t="s">
        <v>18</v>
      </c>
      <c r="B18" s="12">
        <v>319.60000000000002</v>
      </c>
      <c r="C18" s="12">
        <v>306.58</v>
      </c>
      <c r="D18" s="12">
        <v>696.01</v>
      </c>
      <c r="E18" s="12"/>
      <c r="F18" s="12"/>
      <c r="G18" s="12"/>
      <c r="H18" s="12"/>
      <c r="I18" s="12"/>
      <c r="J18" s="12"/>
      <c r="K18" s="12"/>
      <c r="L18" s="12"/>
      <c r="M18" s="12"/>
      <c r="N18" s="12">
        <f t="shared" si="15"/>
        <v>1322.19</v>
      </c>
    </row>
    <row r="19" spans="1:14" ht="24" customHeight="1" thickBot="1" x14ac:dyDescent="0.3">
      <c r="A19" s="3" t="s">
        <v>19</v>
      </c>
      <c r="B19" s="12">
        <v>109.82</v>
      </c>
      <c r="C19" s="12">
        <v>771.04</v>
      </c>
      <c r="D19" s="12">
        <v>16986.59</v>
      </c>
      <c r="E19" s="12"/>
      <c r="F19" s="12"/>
      <c r="G19" s="12"/>
      <c r="H19" s="12"/>
      <c r="I19" s="12"/>
      <c r="J19" s="12"/>
      <c r="K19" s="12"/>
      <c r="L19" s="12"/>
      <c r="M19" s="12"/>
      <c r="N19" s="12">
        <f t="shared" si="15"/>
        <v>17867.45</v>
      </c>
    </row>
    <row r="20" spans="1:14" ht="24" customHeight="1" thickBot="1" x14ac:dyDescent="0.3">
      <c r="A20" s="3" t="s">
        <v>25</v>
      </c>
      <c r="B20" s="12">
        <v>267.10000000000002</v>
      </c>
      <c r="C20" s="12">
        <v>255.12</v>
      </c>
      <c r="D20" s="12">
        <v>598.44000000000005</v>
      </c>
      <c r="E20" s="12"/>
      <c r="F20" s="12"/>
      <c r="G20" s="12"/>
      <c r="H20" s="12"/>
      <c r="I20" s="12"/>
      <c r="J20" s="12"/>
      <c r="K20" s="12"/>
      <c r="L20" s="12"/>
      <c r="M20" s="12"/>
      <c r="N20" s="12">
        <f t="shared" si="15"/>
        <v>1120.6600000000001</v>
      </c>
    </row>
    <row r="21" spans="1:14" ht="24" hidden="1" customHeight="1" thickBot="1" x14ac:dyDescent="0.3">
      <c r="A21" s="3" t="s">
        <v>29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f t="shared" si="15"/>
        <v>0</v>
      </c>
    </row>
    <row r="22" spans="1:14" ht="24" hidden="1" customHeight="1" thickBot="1" x14ac:dyDescent="0.3">
      <c r="A22" s="3" t="s">
        <v>15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>
        <f t="shared" si="15"/>
        <v>0</v>
      </c>
    </row>
    <row r="23" spans="1:14" ht="24" customHeight="1" thickBot="1" x14ac:dyDescent="0.3">
      <c r="A23" s="4" t="s">
        <v>24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ht="24" customHeight="1" thickBot="1" x14ac:dyDescent="0.3">
      <c r="A24" s="3" t="s">
        <v>1</v>
      </c>
      <c r="B24" s="12">
        <f>3386*0.65</f>
        <v>2200.9</v>
      </c>
      <c r="C24" s="12">
        <f t="shared" ref="C24:D24" si="16">3386*0.65</f>
        <v>2200.9</v>
      </c>
      <c r="D24" s="12">
        <f t="shared" si="16"/>
        <v>2200.9</v>
      </c>
      <c r="E24" s="12"/>
      <c r="F24" s="12"/>
      <c r="G24" s="12"/>
      <c r="H24" s="12"/>
      <c r="I24" s="12"/>
      <c r="J24" s="12"/>
      <c r="K24" s="12"/>
      <c r="L24" s="12"/>
      <c r="M24" s="12"/>
      <c r="N24" s="12">
        <f t="shared" ref="N24:N37" si="17">SUM(B24:M24)</f>
        <v>6602.7000000000007</v>
      </c>
    </row>
    <row r="25" spans="1:14" ht="24" customHeight="1" thickBot="1" x14ac:dyDescent="0.3">
      <c r="A25" s="3" t="s">
        <v>2</v>
      </c>
      <c r="B25" s="12">
        <f t="shared" ref="B25:D25" si="18">3386*0.2</f>
        <v>677.2</v>
      </c>
      <c r="C25" s="12">
        <f t="shared" si="18"/>
        <v>677.2</v>
      </c>
      <c r="D25" s="12">
        <f t="shared" si="18"/>
        <v>677.2</v>
      </c>
      <c r="E25" s="12"/>
      <c r="F25" s="12"/>
      <c r="G25" s="12"/>
      <c r="H25" s="12"/>
      <c r="I25" s="12"/>
      <c r="J25" s="12"/>
      <c r="K25" s="12"/>
      <c r="L25" s="12"/>
      <c r="M25" s="12"/>
      <c r="N25" s="12">
        <f t="shared" si="17"/>
        <v>2031.6000000000001</v>
      </c>
    </row>
    <row r="26" spans="1:14" ht="24" customHeight="1" thickBot="1" x14ac:dyDescent="0.3">
      <c r="A26" s="3" t="s">
        <v>3</v>
      </c>
      <c r="B26" s="12">
        <f>95940.48*2.6%</f>
        <v>2494.4524799999999</v>
      </c>
      <c r="C26" s="12">
        <f>112978*2.6%</f>
        <v>2937.4280000000003</v>
      </c>
      <c r="D26" s="12">
        <f>95087.32*2.6%</f>
        <v>2472.2703200000005</v>
      </c>
      <c r="E26" s="12"/>
      <c r="F26" s="12"/>
      <c r="G26" s="12"/>
      <c r="H26" s="12"/>
      <c r="I26" s="12"/>
      <c r="J26" s="12"/>
      <c r="K26" s="12"/>
      <c r="L26" s="12"/>
      <c r="M26" s="12"/>
      <c r="N26" s="12">
        <f t="shared" si="17"/>
        <v>7904.1508000000003</v>
      </c>
    </row>
    <row r="27" spans="1:14" ht="24" customHeight="1" thickBot="1" x14ac:dyDescent="0.3">
      <c r="A27" s="3" t="s">
        <v>4</v>
      </c>
      <c r="B27" s="12">
        <f>82279.37*3%</f>
        <v>2468.3810999999996</v>
      </c>
      <c r="C27" s="12">
        <f>93583.51*3%</f>
        <v>2807.5052999999998</v>
      </c>
      <c r="D27" s="12">
        <f>129089.23*3%</f>
        <v>3872.6768999999999</v>
      </c>
      <c r="E27" s="12"/>
      <c r="F27" s="12"/>
      <c r="G27" s="12"/>
      <c r="H27" s="12"/>
      <c r="I27" s="12"/>
      <c r="J27" s="12"/>
      <c r="K27" s="12"/>
      <c r="L27" s="12"/>
      <c r="M27" s="12"/>
      <c r="N27" s="12">
        <f t="shared" si="17"/>
        <v>9148.5632999999998</v>
      </c>
    </row>
    <row r="28" spans="1:14" ht="24" customHeight="1" thickBot="1" x14ac:dyDescent="0.3">
      <c r="A28" s="3" t="s">
        <v>9</v>
      </c>
      <c r="B28" s="12">
        <f>3386*12</f>
        <v>40632</v>
      </c>
      <c r="C28" s="12">
        <f t="shared" ref="C28:D28" si="19">3386*12</f>
        <v>40632</v>
      </c>
      <c r="D28" s="12">
        <f t="shared" si="19"/>
        <v>40632</v>
      </c>
      <c r="E28" s="12"/>
      <c r="F28" s="12"/>
      <c r="G28" s="12"/>
      <c r="H28" s="12"/>
      <c r="I28" s="12"/>
      <c r="J28" s="12"/>
      <c r="K28" s="12"/>
      <c r="L28" s="12"/>
      <c r="M28" s="12"/>
      <c r="N28" s="12">
        <f t="shared" si="17"/>
        <v>121896</v>
      </c>
    </row>
    <row r="29" spans="1:14" ht="24" customHeight="1" thickBot="1" x14ac:dyDescent="0.3">
      <c r="A29" s="3" t="s">
        <v>20</v>
      </c>
      <c r="B29" s="12">
        <v>0</v>
      </c>
      <c r="C29" s="12">
        <v>0</v>
      </c>
      <c r="D29" s="12">
        <v>0</v>
      </c>
      <c r="E29" s="12"/>
      <c r="F29" s="12"/>
      <c r="G29" s="12"/>
      <c r="H29" s="12"/>
      <c r="I29" s="12"/>
      <c r="J29" s="12"/>
      <c r="K29" s="12"/>
      <c r="L29" s="12"/>
      <c r="M29" s="12"/>
      <c r="N29" s="12">
        <f t="shared" si="17"/>
        <v>0</v>
      </c>
    </row>
    <row r="30" spans="1:14" ht="24" customHeight="1" thickBot="1" x14ac:dyDescent="0.3">
      <c r="A30" s="3" t="s">
        <v>21</v>
      </c>
      <c r="B30" s="12">
        <v>471.96</v>
      </c>
      <c r="C30" s="12">
        <v>471.96</v>
      </c>
      <c r="D30" s="12">
        <v>471.96</v>
      </c>
      <c r="E30" s="12"/>
      <c r="F30" s="12"/>
      <c r="G30" s="12"/>
      <c r="H30" s="12"/>
      <c r="I30" s="12"/>
      <c r="J30" s="12"/>
      <c r="K30" s="12"/>
      <c r="L30" s="12"/>
      <c r="M30" s="12"/>
      <c r="N30" s="12">
        <f t="shared" si="17"/>
        <v>1415.8799999999999</v>
      </c>
    </row>
    <row r="31" spans="1:14" ht="24" customHeight="1" thickBot="1" x14ac:dyDescent="0.3">
      <c r="A31" s="3" t="s">
        <v>22</v>
      </c>
      <c r="B31" s="12">
        <v>17890.689999999999</v>
      </c>
      <c r="C31" s="12">
        <v>0</v>
      </c>
      <c r="D31" s="12">
        <v>0</v>
      </c>
      <c r="E31" s="12"/>
      <c r="F31" s="12"/>
      <c r="G31" s="12"/>
      <c r="H31" s="12"/>
      <c r="I31" s="12"/>
      <c r="J31" s="12"/>
      <c r="K31" s="12"/>
      <c r="L31" s="12"/>
      <c r="M31" s="12"/>
      <c r="N31" s="12">
        <f t="shared" si="17"/>
        <v>17890.689999999999</v>
      </c>
    </row>
    <row r="32" spans="1:14" ht="20.25" customHeight="1" thickBot="1" x14ac:dyDescent="0.3">
      <c r="A32" s="3" t="s">
        <v>25</v>
      </c>
      <c r="B32" s="12">
        <f>269.49+0</f>
        <v>269.49</v>
      </c>
      <c r="C32" s="12">
        <f t="shared" ref="C32:D32" si="20">269.49+0</f>
        <v>269.49</v>
      </c>
      <c r="D32" s="12">
        <f t="shared" si="20"/>
        <v>269.49</v>
      </c>
      <c r="E32" s="12"/>
      <c r="F32" s="12"/>
      <c r="G32" s="12"/>
      <c r="H32" s="12"/>
      <c r="I32" s="12"/>
      <c r="J32" s="12"/>
      <c r="K32" s="12"/>
      <c r="L32" s="12"/>
      <c r="M32" s="12"/>
      <c r="N32" s="12">
        <f t="shared" si="17"/>
        <v>808.47</v>
      </c>
    </row>
    <row r="33" spans="1:14" ht="21" customHeight="1" thickBot="1" x14ac:dyDescent="0.3">
      <c r="A33" s="3" t="s">
        <v>6</v>
      </c>
      <c r="B33" s="12">
        <f>3386*4.13</f>
        <v>13984.18</v>
      </c>
      <c r="C33" s="12">
        <f t="shared" ref="C33:D33" si="21">3386*4.13</f>
        <v>13984.18</v>
      </c>
      <c r="D33" s="12">
        <f t="shared" si="21"/>
        <v>13984.18</v>
      </c>
      <c r="E33" s="12"/>
      <c r="F33" s="12"/>
      <c r="G33" s="12"/>
      <c r="H33" s="12"/>
      <c r="I33" s="12"/>
      <c r="J33" s="12"/>
      <c r="K33" s="12"/>
      <c r="L33" s="12"/>
      <c r="M33" s="12"/>
      <c r="N33" s="12">
        <f t="shared" si="17"/>
        <v>41952.54</v>
      </c>
    </row>
    <row r="34" spans="1:14" ht="23.4" hidden="1" customHeight="1" thickBot="1" x14ac:dyDescent="0.3">
      <c r="A34" s="5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2">
        <f t="shared" si="17"/>
        <v>0</v>
      </c>
    </row>
    <row r="35" spans="1:14" ht="23.4" customHeight="1" thickBot="1" x14ac:dyDescent="0.3">
      <c r="A35" s="3" t="s">
        <v>26</v>
      </c>
      <c r="B35" s="12">
        <v>1000</v>
      </c>
      <c r="C35" s="12">
        <v>1000</v>
      </c>
      <c r="D35" s="12">
        <v>1000</v>
      </c>
      <c r="E35" s="12"/>
      <c r="F35" s="12"/>
      <c r="G35" s="12"/>
      <c r="H35" s="12"/>
      <c r="I35" s="12"/>
      <c r="J35" s="12"/>
      <c r="K35" s="12"/>
      <c r="L35" s="12"/>
      <c r="M35" s="12"/>
      <c r="N35" s="12">
        <f t="shared" si="17"/>
        <v>3000</v>
      </c>
    </row>
    <row r="36" spans="1:14" ht="23.4" customHeight="1" thickBot="1" x14ac:dyDescent="0.3">
      <c r="A36" s="3" t="s">
        <v>14</v>
      </c>
      <c r="B36" s="12">
        <v>0</v>
      </c>
      <c r="C36" s="12">
        <v>0</v>
      </c>
      <c r="D36" s="12">
        <v>0</v>
      </c>
      <c r="E36" s="12"/>
      <c r="F36" s="12"/>
      <c r="G36" s="12"/>
      <c r="H36" s="12"/>
      <c r="I36" s="12"/>
      <c r="J36" s="12"/>
      <c r="K36" s="12"/>
      <c r="L36" s="12"/>
      <c r="M36" s="12"/>
      <c r="N36" s="12">
        <f t="shared" si="17"/>
        <v>0</v>
      </c>
    </row>
    <row r="37" spans="1:14" ht="21" customHeight="1" thickBot="1" x14ac:dyDescent="0.3">
      <c r="A37" s="3" t="s">
        <v>10</v>
      </c>
      <c r="B37" s="12">
        <f>10565.7+145</f>
        <v>10710.7</v>
      </c>
      <c r="C37" s="12">
        <f>39500</f>
        <v>39500</v>
      </c>
      <c r="D37" s="12">
        <f>11413.3</f>
        <v>11413.3</v>
      </c>
      <c r="E37" s="12"/>
      <c r="F37" s="12"/>
      <c r="G37" s="12"/>
      <c r="H37" s="12"/>
      <c r="I37" s="12"/>
      <c r="J37" s="12"/>
      <c r="K37" s="12"/>
      <c r="L37" s="12"/>
      <c r="M37" s="12"/>
      <c r="N37" s="12">
        <f t="shared" si="17"/>
        <v>61624</v>
      </c>
    </row>
    <row r="38" spans="1:14" ht="22.5" customHeight="1" thickBot="1" x14ac:dyDescent="0.3">
      <c r="A38" s="10" t="s">
        <v>23</v>
      </c>
      <c r="B38" s="11">
        <f t="shared" ref="B38:M38" si="22">SUM(B24:B37)</f>
        <v>92799.953579999987</v>
      </c>
      <c r="C38" s="11">
        <f t="shared" si="22"/>
        <v>104480.66329999999</v>
      </c>
      <c r="D38" s="11">
        <f t="shared" si="22"/>
        <v>76993.977220000001</v>
      </c>
      <c r="E38" s="11">
        <f t="shared" si="22"/>
        <v>0</v>
      </c>
      <c r="F38" s="11">
        <f t="shared" si="22"/>
        <v>0</v>
      </c>
      <c r="G38" s="11">
        <f t="shared" si="22"/>
        <v>0</v>
      </c>
      <c r="H38" s="11">
        <f t="shared" si="22"/>
        <v>0</v>
      </c>
      <c r="I38" s="11">
        <f t="shared" si="22"/>
        <v>0</v>
      </c>
      <c r="J38" s="11">
        <f t="shared" si="22"/>
        <v>0</v>
      </c>
      <c r="K38" s="11">
        <f t="shared" si="22"/>
        <v>0</v>
      </c>
      <c r="L38" s="11">
        <f t="shared" si="22"/>
        <v>0</v>
      </c>
      <c r="M38" s="11">
        <f t="shared" si="22"/>
        <v>0</v>
      </c>
      <c r="N38" s="11">
        <f>SUM(B38:M38)</f>
        <v>274274.59409999999</v>
      </c>
    </row>
    <row r="39" spans="1:14" ht="23.25" customHeight="1" thickBot="1" x14ac:dyDescent="0.3">
      <c r="A39" s="3" t="s">
        <v>5</v>
      </c>
      <c r="B39" s="16">
        <f t="shared" ref="B39:N39" si="23">B15-B38</f>
        <v>-10520.583579999977</v>
      </c>
      <c r="C39" s="16">
        <f t="shared" si="23"/>
        <v>-10897.153299999991</v>
      </c>
      <c r="D39" s="16">
        <f t="shared" si="23"/>
        <v>52095.252779999981</v>
      </c>
      <c r="E39" s="16">
        <f t="shared" si="23"/>
        <v>0</v>
      </c>
      <c r="F39" s="16">
        <f t="shared" si="23"/>
        <v>0</v>
      </c>
      <c r="G39" s="16">
        <f t="shared" si="23"/>
        <v>0</v>
      </c>
      <c r="H39" s="16">
        <f t="shared" si="23"/>
        <v>0</v>
      </c>
      <c r="I39" s="16">
        <f t="shared" si="23"/>
        <v>0</v>
      </c>
      <c r="J39" s="16">
        <f t="shared" si="23"/>
        <v>0</v>
      </c>
      <c r="K39" s="16">
        <f t="shared" si="23"/>
        <v>0</v>
      </c>
      <c r="L39" s="16">
        <f t="shared" si="23"/>
        <v>0</v>
      </c>
      <c r="M39" s="16">
        <f t="shared" si="23"/>
        <v>0</v>
      </c>
      <c r="N39" s="12">
        <f t="shared" si="23"/>
        <v>30677.515899999999</v>
      </c>
    </row>
    <row r="40" spans="1:14" ht="23.25" customHeight="1" thickBot="1" x14ac:dyDescent="0.3">
      <c r="A40" s="3" t="s">
        <v>7</v>
      </c>
      <c r="B40" s="17">
        <f t="shared" ref="B40:M40" si="24">B5+B39</f>
        <v>-550470.90357999993</v>
      </c>
      <c r="C40" s="17">
        <f t="shared" si="24"/>
        <v>-561368.05687999993</v>
      </c>
      <c r="D40" s="17">
        <f t="shared" si="24"/>
        <v>-509272.80409999995</v>
      </c>
      <c r="E40" s="17">
        <f t="shared" si="24"/>
        <v>-509272.80409999995</v>
      </c>
      <c r="F40" s="17">
        <f t="shared" si="24"/>
        <v>-509272.80409999995</v>
      </c>
      <c r="G40" s="17">
        <f t="shared" si="24"/>
        <v>-509272.80409999995</v>
      </c>
      <c r="H40" s="17">
        <f t="shared" si="24"/>
        <v>-509272.80409999995</v>
      </c>
      <c r="I40" s="17">
        <f t="shared" si="24"/>
        <v>-509272.80409999995</v>
      </c>
      <c r="J40" s="17">
        <f t="shared" si="24"/>
        <v>-509272.80409999995</v>
      </c>
      <c r="K40" s="17">
        <f t="shared" si="24"/>
        <v>-509272.80409999995</v>
      </c>
      <c r="L40" s="17">
        <f t="shared" si="24"/>
        <v>-509272.80409999995</v>
      </c>
      <c r="M40" s="17">
        <f t="shared" si="24"/>
        <v>-509272.80409999995</v>
      </c>
      <c r="N40" s="17">
        <f>N5-N38+N15</f>
        <v>-509272.80409999995</v>
      </c>
    </row>
    <row r="41" spans="1:14" ht="23.25" hidden="1" customHeight="1" thickBot="1" x14ac:dyDescent="0.3">
      <c r="A41" s="3" t="s">
        <v>30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7">
        <f>SUM(B41:M41)</f>
        <v>0</v>
      </c>
    </row>
    <row r="42" spans="1:14" ht="27" customHeight="1" thickBot="1" x14ac:dyDescent="0.3">
      <c r="A42" s="4" t="s">
        <v>11</v>
      </c>
      <c r="B42" s="18">
        <f>B6+B15-B7</f>
        <v>-269677.34999999998</v>
      </c>
      <c r="C42" s="18">
        <f t="shared" ref="C42" si="25">C6+C15-C7</f>
        <v>-289071.83999999997</v>
      </c>
      <c r="D42" s="18">
        <f>D6+D15-D7+D41</f>
        <v>-255069.93</v>
      </c>
      <c r="E42" s="18">
        <f t="shared" ref="E42:N42" si="26">E6+E15-E7+E41</f>
        <v>-255069.93</v>
      </c>
      <c r="F42" s="18">
        <f t="shared" si="26"/>
        <v>-255069.93</v>
      </c>
      <c r="G42" s="18">
        <f t="shared" si="26"/>
        <v>-255069.93</v>
      </c>
      <c r="H42" s="18">
        <f t="shared" si="26"/>
        <v>-255069.93</v>
      </c>
      <c r="I42" s="18">
        <f t="shared" si="26"/>
        <v>-255069.93</v>
      </c>
      <c r="J42" s="18">
        <f t="shared" si="26"/>
        <v>-255069.93</v>
      </c>
      <c r="K42" s="18">
        <f t="shared" si="26"/>
        <v>-255069.93</v>
      </c>
      <c r="L42" s="18">
        <f t="shared" si="26"/>
        <v>-255069.93</v>
      </c>
      <c r="M42" s="18">
        <f t="shared" si="26"/>
        <v>-255069.93</v>
      </c>
      <c r="N42" s="18">
        <f t="shared" si="26"/>
        <v>-255069.93000000005</v>
      </c>
    </row>
  </sheetData>
  <mergeCells count="2">
    <mergeCell ref="A1:N1"/>
    <mergeCell ref="B23:N23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2026-05-22T07:39:40Z</cp:lastPrinted>
  <dcterms:created xsi:type="dcterms:W3CDTF">2011-06-06T03:25:48Z</dcterms:created>
  <dcterms:modified xsi:type="dcterms:W3CDTF">2026-05-26T07:59:02Z</dcterms:modified>
</cp:coreProperties>
</file>