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D19" i="1" l="1"/>
  <c r="C19" i="1"/>
  <c r="B19" i="1"/>
  <c r="D11" i="1"/>
  <c r="C11" i="1"/>
  <c r="B11" i="1"/>
  <c r="C33" i="1" l="1"/>
  <c r="D33" i="1"/>
  <c r="B33" i="1"/>
  <c r="C28" i="1"/>
  <c r="D28" i="1"/>
  <c r="B28" i="1"/>
  <c r="D29" i="1" l="1"/>
  <c r="C29" i="1"/>
  <c r="B29" i="1"/>
  <c r="D27" i="1" l="1"/>
  <c r="D26" i="1"/>
  <c r="C27" i="1" l="1"/>
  <c r="C26" i="1"/>
  <c r="C38" i="1" l="1"/>
  <c r="B27" i="1" l="1"/>
  <c r="B26" i="1"/>
  <c r="C25" i="1"/>
  <c r="D25" i="1"/>
  <c r="C24" i="1"/>
  <c r="D24" i="1"/>
  <c r="B24" i="1"/>
  <c r="B38" i="1" l="1"/>
  <c r="B25" i="1" l="1"/>
  <c r="N36" i="1" l="1"/>
  <c r="N35" i="1" l="1"/>
  <c r="G15" i="1" l="1"/>
  <c r="N32" i="1" l="1"/>
  <c r="N33" i="1"/>
  <c r="N34" i="1"/>
  <c r="N37" i="1"/>
  <c r="N28" i="1"/>
  <c r="N25" i="1" l="1"/>
  <c r="N30" i="1"/>
  <c r="N31" i="1"/>
  <c r="N24" i="1"/>
  <c r="N38" i="1" l="1"/>
  <c r="N29" i="1" l="1"/>
  <c r="N27" i="1" l="1"/>
  <c r="N26" i="1"/>
  <c r="N39" i="1" l="1"/>
  <c r="N6" i="1"/>
  <c r="N5" i="1"/>
  <c r="C15" i="1"/>
  <c r="D15" i="1"/>
  <c r="C7" i="1"/>
  <c r="D7" i="1"/>
  <c r="N9" i="1"/>
  <c r="N10" i="1"/>
  <c r="N11" i="1"/>
  <c r="N12" i="1"/>
  <c r="N13" i="1"/>
  <c r="N14" i="1"/>
  <c r="N8" i="1"/>
  <c r="D39" i="1" l="1"/>
  <c r="D40" i="1" s="1"/>
  <c r="C39" i="1"/>
  <c r="C40" i="1" s="1"/>
  <c r="M7" i="1"/>
  <c r="N17" i="1"/>
  <c r="N18" i="1"/>
  <c r="N19" i="1"/>
  <c r="N20" i="1"/>
  <c r="N21" i="1"/>
  <c r="N22" i="1"/>
  <c r="N16" i="1"/>
  <c r="K15" i="1"/>
  <c r="L15" i="1"/>
  <c r="M15" i="1"/>
  <c r="K7" i="1"/>
  <c r="L7" i="1"/>
  <c r="M39" i="1" l="1"/>
  <c r="M40" i="1" s="1"/>
  <c r="L39" i="1"/>
  <c r="L40" i="1" s="1"/>
  <c r="K39" i="1"/>
  <c r="K40" i="1" s="1"/>
  <c r="H15" i="1"/>
  <c r="I15" i="1"/>
  <c r="J15" i="1"/>
  <c r="H7" i="1"/>
  <c r="I7" i="1"/>
  <c r="J7" i="1"/>
  <c r="B7" i="1"/>
  <c r="B15" i="1"/>
  <c r="G7" i="1"/>
  <c r="F7" i="1"/>
  <c r="E7" i="1"/>
  <c r="F15" i="1"/>
  <c r="E15" i="1"/>
  <c r="N15" i="1" l="1"/>
  <c r="N7" i="1"/>
  <c r="G39" i="1"/>
  <c r="G40" i="1" s="1"/>
  <c r="F39" i="1"/>
  <c r="F40" i="1" s="1"/>
  <c r="B39" i="1"/>
  <c r="B40" i="1" s="1"/>
  <c r="B41" i="1" s="1"/>
  <c r="B42" i="1"/>
  <c r="C6" i="1" s="1"/>
  <c r="I39" i="1"/>
  <c r="I40" i="1" s="1"/>
  <c r="J39" i="1"/>
  <c r="J40" i="1" s="1"/>
  <c r="N42" i="1" l="1"/>
  <c r="N40" i="1"/>
  <c r="H39" i="1"/>
  <c r="H40" i="1" s="1"/>
  <c r="C42" i="1"/>
  <c r="D6" i="1" s="1"/>
  <c r="D42" i="1" s="1"/>
  <c r="E6" i="1" s="1"/>
  <c r="E39" i="1"/>
  <c r="N41" i="1" l="1"/>
  <c r="E40" i="1"/>
  <c r="E42" i="1"/>
  <c r="F6" i="1" s="1"/>
  <c r="F42" i="1" s="1"/>
  <c r="G6" i="1" s="1"/>
  <c r="G42" i="1" s="1"/>
  <c r="C5" i="1"/>
  <c r="H6" i="1" l="1"/>
  <c r="H42" i="1" s="1"/>
  <c r="I6" i="1" s="1"/>
  <c r="I42" i="1" s="1"/>
  <c r="C41" i="1"/>
  <c r="D5" i="1" s="1"/>
  <c r="D41" i="1" s="1"/>
  <c r="E5" i="1" s="1"/>
  <c r="E41" i="1" s="1"/>
  <c r="F5" i="1" s="1"/>
  <c r="F41" i="1" s="1"/>
  <c r="G5" i="1" s="1"/>
  <c r="G41" i="1" s="1"/>
  <c r="J6" i="1" l="1"/>
  <c r="J42" i="1" s="1"/>
  <c r="H5" i="1"/>
  <c r="H41" i="1" s="1"/>
  <c r="I5" i="1" s="1"/>
  <c r="I41" i="1" s="1"/>
  <c r="J5" i="1" s="1"/>
  <c r="J41" i="1" s="1"/>
  <c r="K5" i="1" s="1"/>
  <c r="K41" i="1" s="1"/>
  <c r="L5" i="1" s="1"/>
  <c r="L41" i="1" s="1"/>
  <c r="M5" i="1" s="1"/>
  <c r="M41" i="1" s="1"/>
  <c r="K6" i="1" l="1"/>
  <c r="K42" i="1" s="1"/>
  <c r="L6" i="1" l="1"/>
  <c r="L42" i="1" s="1"/>
  <c r="M6" i="1" l="1"/>
  <c r="M42" i="1" s="1"/>
</calcChain>
</file>

<file path=xl/sharedStrings.xml><?xml version="1.0" encoding="utf-8"?>
<sst xmlns="http://schemas.openxmlformats.org/spreadsheetml/2006/main" count="53" uniqueCount="45">
  <si>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</si>
  <si>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</si>
  <si>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</si>
  <si>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</si>
  <si>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</si>
  <si>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</si>
  <si>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</si>
  <si>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</si>
  <si>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</si>
  <si>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</si>
  <si>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</si>
  <si>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</si>
  <si>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</si>
  <si>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</si>
  <si>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</si>
  <si>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</si>
  <si>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</si>
  <si>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</si>
  <si>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</si>
  <si>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</si>
  <si>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</si>
  <si>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</si>
  <si>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</si>
  <si>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</si>
  <si>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</si>
  <si>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 xml:space="preserve">Содержание жилья и текущий ремонт,  ОПУ </t>
  </si>
  <si>
    <t>Содержание жилья и текущий ремонт,  ОПУ</t>
  </si>
  <si>
    <t>Тех.обслуживание общедомовых приборов учета</t>
  </si>
  <si>
    <t>Вознаграждение совета МКД</t>
  </si>
  <si>
    <t>Налоги с вознаграждения совета МКД</t>
  </si>
  <si>
    <t>ЕИРКЦ (ведение счета по кап.ремонту)</t>
  </si>
  <si>
    <t xml:space="preserve">                 ОТЧЕТ по дому Приморская, 3 за период 01.01.2026г. по 31.03.2026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</si>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</sst>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10" zoomScale="75" workbookViewId="0">
      <selection activeCell="R22" sqref="R22"/>
    </sheetView>
  </sheetViews>
  <sheetFormatPr defaultRowHeight="13.2" x14ac:dyDescent="0.25"/>
  <cols>
    <col min="1" max="1" width="52.88671875" customWidth="1"/>
    <col min="2" max="2" width="16.77734375" customWidth="1"/>
    <col min="3" max="3" width="15.21875" customWidth="1"/>
    <col min="4" max="4" width="15.44140625" customWidth="1"/>
    <col min="5" max="5" width="13.88671875" hidden="1" customWidth="1"/>
    <col min="6" max="6" width="14.21875" hidden="1" customWidth="1"/>
    <col min="7" max="7" width="15" hidden="1" customWidth="1"/>
    <col min="8" max="8" width="14" hidden="1" customWidth="1"/>
    <col min="9" max="10" width="14.109375" hidden="1" customWidth="1"/>
    <col min="11" max="11" width="15.44140625" hidden="1" customWidth="1"/>
    <col min="12" max="12" width="14.21875" hidden="1" customWidth="1"/>
    <col min="13" max="13" width="14.109375" hidden="1" customWidth="1"/>
    <col min="14" max="14" width="14.44140625" customWidth="1"/>
  </cols>
  <sheetData>
    <row r="1" spans="1:18" ht="20.25" customHeight="1" x14ac:dyDescent="0.35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 t="s">
        <v>39</v>
      </c>
      <c r="J4" s="6" t="s">
        <v>40</v>
      </c>
      <c r="K4" s="6" t="s">
        <v>41</v>
      </c>
      <c r="L4" s="6" t="s">
        <v>42</v>
      </c>
      <c r="M4" s="6" t="s">
        <v>43</v>
      </c>
      <c r="N4" s="6" t="s">
        <v>44</v>
      </c>
    </row>
    <row r="5" spans="1:18" ht="23.4" customHeight="1" thickBot="1" x14ac:dyDescent="0.3">
      <c r="A5" s="7" t="s">
        <v>15</v>
      </c>
      <c r="B5" s="8">
        <v>-375255.71</v>
      </c>
      <c r="C5" s="8">
        <f>B41</f>
        <v>-363194.96074000007</v>
      </c>
      <c r="D5" s="8">
        <f>C41</f>
        <v>-352453.51392000006</v>
      </c>
      <c r="E5" s="8">
        <f t="shared" ref="E5:G5" si="0">D41</f>
        <v>-305377.7511600001</v>
      </c>
      <c r="F5" s="8">
        <f t="shared" si="0"/>
        <v>-305377.7511600001</v>
      </c>
      <c r="G5" s="8">
        <f t="shared" si="0"/>
        <v>-305377.7511600001</v>
      </c>
      <c r="H5" s="8">
        <f t="shared" ref="H5" si="1">G41</f>
        <v>-305377.7511600001</v>
      </c>
      <c r="I5" s="8">
        <f t="shared" ref="I5" si="2">H41</f>
        <v>-305377.7511600001</v>
      </c>
      <c r="J5" s="8">
        <f t="shared" ref="J5" si="3">I41</f>
        <v>-305377.7511600001</v>
      </c>
      <c r="K5" s="8">
        <f t="shared" ref="K5" si="4">J41</f>
        <v>-305377.7511600001</v>
      </c>
      <c r="L5" s="8">
        <f t="shared" ref="L5" si="5">K41</f>
        <v>-305377.7511600001</v>
      </c>
      <c r="M5" s="8">
        <f t="shared" ref="M5" si="6">L41</f>
        <v>-305377.7511600001</v>
      </c>
      <c r="N5" s="8">
        <f>B5</f>
        <v>-375255.71</v>
      </c>
    </row>
    <row r="6" spans="1:18" ht="24" customHeight="1" thickBot="1" x14ac:dyDescent="0.3">
      <c r="A6" s="7" t="s">
        <v>13</v>
      </c>
      <c r="B6" s="8">
        <v>-656531.49</v>
      </c>
      <c r="C6" s="8">
        <f>B42</f>
        <v>-674799.6</v>
      </c>
      <c r="D6" s="8">
        <f>C42</f>
        <v>-687088.40999999992</v>
      </c>
      <c r="E6" s="8">
        <f t="shared" ref="E6:G6" si="7">D42</f>
        <v>-683520.73</v>
      </c>
      <c r="F6" s="8">
        <f t="shared" si="7"/>
        <v>-683520.73</v>
      </c>
      <c r="G6" s="8">
        <f t="shared" si="7"/>
        <v>-683520.73</v>
      </c>
      <c r="H6" s="8">
        <f t="shared" ref="H6:M6" si="8">G42</f>
        <v>-683520.73</v>
      </c>
      <c r="I6" s="8">
        <f t="shared" si="8"/>
        <v>-683520.73</v>
      </c>
      <c r="J6" s="8">
        <f t="shared" si="8"/>
        <v>-683520.73</v>
      </c>
      <c r="K6" s="8">
        <f t="shared" si="8"/>
        <v>-683520.73</v>
      </c>
      <c r="L6" s="8">
        <f t="shared" si="8"/>
        <v>-683520.73</v>
      </c>
      <c r="M6" s="8">
        <f t="shared" si="8"/>
        <v>-683520.73</v>
      </c>
      <c r="N6" s="8">
        <f>B6</f>
        <v>-656531.49</v>
      </c>
    </row>
    <row r="7" spans="1:18" ht="24.6" customHeight="1" thickBot="1" x14ac:dyDescent="0.3">
      <c r="A7" s="9" t="s">
        <v>12</v>
      </c>
      <c r="B7" s="10">
        <f>SUM(B8:B14)</f>
        <v>173786.59</v>
      </c>
      <c r="C7" s="10">
        <f t="shared" ref="C7:D7" si="9">SUM(C8:C14)</f>
        <v>174297.58</v>
      </c>
      <c r="D7" s="10">
        <f t="shared" si="9"/>
        <v>186034.44</v>
      </c>
      <c r="E7" s="10">
        <f>SUM(E8:E14)</f>
        <v>0</v>
      </c>
      <c r="F7" s="10">
        <f>SUM(F8:F14)</f>
        <v>0</v>
      </c>
      <c r="G7" s="10">
        <f>SUM(G8:G14)</f>
        <v>0</v>
      </c>
      <c r="H7" s="10">
        <f t="shared" ref="H7:M7" si="10">SUM(H8:H14)</f>
        <v>0</v>
      </c>
      <c r="I7" s="10">
        <f t="shared" si="10"/>
        <v>0</v>
      </c>
      <c r="J7" s="10">
        <f t="shared" si="10"/>
        <v>0</v>
      </c>
      <c r="K7" s="10">
        <f t="shared" si="10"/>
        <v>0</v>
      </c>
      <c r="L7" s="10">
        <f t="shared" si="10"/>
        <v>0</v>
      </c>
      <c r="M7" s="10">
        <f t="shared" si="10"/>
        <v>0</v>
      </c>
      <c r="N7" s="10">
        <f>SUM(B7:M7)</f>
        <v>534118.61</v>
      </c>
    </row>
    <row r="8" spans="1:18" ht="24.75" customHeight="1" thickBot="1" x14ac:dyDescent="0.3">
      <c r="A8" s="4" t="s">
        <v>25</v>
      </c>
      <c r="B8" s="11">
        <v>137042.4</v>
      </c>
      <c r="C8" s="11">
        <v>137042.4</v>
      </c>
      <c r="D8" s="11">
        <v>137042.4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411127.19999999995</v>
      </c>
    </row>
    <row r="9" spans="1:18" ht="24.75" customHeight="1" thickBot="1" x14ac:dyDescent="0.3">
      <c r="A9" s="4" t="s">
        <v>16</v>
      </c>
      <c r="B9" s="11">
        <v>5639.69</v>
      </c>
      <c r="C9" s="11">
        <v>5733.91</v>
      </c>
      <c r="D9" s="11">
        <v>5733.91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ref="N9:N14" si="11">SUM(B9:M9)</f>
        <v>17107.509999999998</v>
      </c>
    </row>
    <row r="10" spans="1:18" ht="21.75" customHeight="1" thickBot="1" x14ac:dyDescent="0.3">
      <c r="A10" s="4" t="s">
        <v>17</v>
      </c>
      <c r="B10" s="11">
        <v>0</v>
      </c>
      <c r="C10" s="11">
        <v>0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1"/>
        <v>0</v>
      </c>
    </row>
    <row r="11" spans="1:18" ht="22.5" customHeight="1" thickBot="1" x14ac:dyDescent="0.3">
      <c r="A11" s="4" t="s">
        <v>18</v>
      </c>
      <c r="B11" s="11">
        <f>5625.28+765</f>
        <v>6390.28</v>
      </c>
      <c r="C11" s="11">
        <f>5760.05+1047</f>
        <v>6807.05</v>
      </c>
      <c r="D11" s="11">
        <f>16866.11+1677.8</f>
        <v>18543.91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1"/>
        <v>31741.239999999998</v>
      </c>
    </row>
    <row r="12" spans="1:18" ht="22.5" customHeight="1" thickBot="1" x14ac:dyDescent="0.3">
      <c r="A12" s="4" t="s">
        <v>24</v>
      </c>
      <c r="B12" s="11">
        <v>2111.8200000000002</v>
      </c>
      <c r="C12" s="11">
        <v>2111.8200000000002</v>
      </c>
      <c r="D12" s="11">
        <v>2111.8200000000002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1"/>
        <v>6335.4600000000009</v>
      </c>
    </row>
    <row r="13" spans="1:18" ht="22.5" customHeight="1" thickBot="1" x14ac:dyDescent="0.3">
      <c r="A13" s="4" t="s">
        <v>28</v>
      </c>
      <c r="B13" s="11">
        <v>18902.400000000001</v>
      </c>
      <c r="C13" s="11">
        <v>18902.400000000001</v>
      </c>
      <c r="D13" s="11">
        <v>18902.400000000001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1"/>
        <v>56707.200000000004</v>
      </c>
    </row>
    <row r="14" spans="1:18" ht="39" customHeight="1" thickBot="1" x14ac:dyDescent="0.3">
      <c r="A14" s="4" t="s">
        <v>14</v>
      </c>
      <c r="B14" s="11">
        <v>3700</v>
      </c>
      <c r="C14" s="11">
        <v>3700</v>
      </c>
      <c r="D14" s="11">
        <v>3700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1"/>
        <v>11100</v>
      </c>
    </row>
    <row r="15" spans="1:18" ht="20.25" customHeight="1" thickBot="1" x14ac:dyDescent="0.3">
      <c r="A15" s="12" t="s">
        <v>8</v>
      </c>
      <c r="B15" s="13">
        <f>SUM(B16:B22)</f>
        <v>155518.47999999998</v>
      </c>
      <c r="C15" s="13">
        <f t="shared" ref="C15:D15" si="12">SUM(C16:C22)</f>
        <v>162008.77000000002</v>
      </c>
      <c r="D15" s="13">
        <f t="shared" si="12"/>
        <v>189602.12</v>
      </c>
      <c r="E15" s="13">
        <f>SUM(E16:E22)</f>
        <v>0</v>
      </c>
      <c r="F15" s="13">
        <f>SUM(F16:F22)</f>
        <v>0</v>
      </c>
      <c r="G15" s="13">
        <f>SUM(G16:G22)</f>
        <v>0</v>
      </c>
      <c r="H15" s="13">
        <f t="shared" ref="H15:M15" si="13">SUM(H16:H22)</f>
        <v>0</v>
      </c>
      <c r="I15" s="13">
        <f t="shared" si="13"/>
        <v>0</v>
      </c>
      <c r="J15" s="13">
        <f t="shared" si="13"/>
        <v>0</v>
      </c>
      <c r="K15" s="13">
        <f t="shared" si="13"/>
        <v>0</v>
      </c>
      <c r="L15" s="13">
        <f t="shared" si="13"/>
        <v>0</v>
      </c>
      <c r="M15" s="13">
        <f t="shared" si="13"/>
        <v>0</v>
      </c>
      <c r="N15" s="13">
        <f>SUM(B15:M15)</f>
        <v>507129.37</v>
      </c>
    </row>
    <row r="16" spans="1:18" ht="24" customHeight="1" thickBot="1" x14ac:dyDescent="0.3">
      <c r="A16" s="4" t="s">
        <v>26</v>
      </c>
      <c r="B16" s="11">
        <v>115873.43</v>
      </c>
      <c r="C16" s="11">
        <v>126015.57</v>
      </c>
      <c r="D16" s="11">
        <v>147381.37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>SUM(B16:M16)</f>
        <v>389270.37</v>
      </c>
    </row>
    <row r="17" spans="1:15" ht="26.25" customHeight="1" thickBot="1" x14ac:dyDescent="0.3">
      <c r="A17" s="4" t="s">
        <v>16</v>
      </c>
      <c r="B17" s="11">
        <v>1202.54</v>
      </c>
      <c r="C17" s="11">
        <v>5065.29</v>
      </c>
      <c r="D17" s="11">
        <v>5354.22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ref="N17:N22" si="14">SUM(B17:M17)</f>
        <v>11622.05</v>
      </c>
    </row>
    <row r="18" spans="1:15" ht="26.25" customHeight="1" thickBot="1" x14ac:dyDescent="0.3">
      <c r="A18" s="4" t="s">
        <v>17</v>
      </c>
      <c r="B18" s="11">
        <v>1.84</v>
      </c>
      <c r="C18" s="11">
        <v>9.94</v>
      </c>
      <c r="D18" s="11">
        <v>3.56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4"/>
        <v>15.34</v>
      </c>
    </row>
    <row r="19" spans="1:15" ht="24" customHeight="1" thickBot="1" x14ac:dyDescent="0.3">
      <c r="A19" s="4" t="s">
        <v>18</v>
      </c>
      <c r="B19" s="11">
        <f>14807.89+765</f>
        <v>15572.89</v>
      </c>
      <c r="C19" s="11">
        <f>5980.64+1047</f>
        <v>7027.64</v>
      </c>
      <c r="D19" s="11">
        <f>7682.03+1677.8</f>
        <v>9359.83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4"/>
        <v>31960.36</v>
      </c>
    </row>
    <row r="20" spans="1:15" ht="24" customHeight="1" thickBot="1" x14ac:dyDescent="0.3">
      <c r="A20" s="4" t="s">
        <v>24</v>
      </c>
      <c r="B20" s="11">
        <v>1757.47</v>
      </c>
      <c r="C20" s="11">
        <v>1987.68</v>
      </c>
      <c r="D20" s="11">
        <v>2226.31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4"/>
        <v>5971.46</v>
      </c>
    </row>
    <row r="21" spans="1:15" ht="24" customHeight="1" thickBot="1" x14ac:dyDescent="0.3">
      <c r="A21" s="4" t="s">
        <v>28</v>
      </c>
      <c r="B21" s="11">
        <v>17410.310000000001</v>
      </c>
      <c r="C21" s="11">
        <v>18202.650000000001</v>
      </c>
      <c r="D21" s="11">
        <v>21576.83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4"/>
        <v>57189.790000000008</v>
      </c>
    </row>
    <row r="22" spans="1:15" ht="31.2" customHeight="1" thickBot="1" x14ac:dyDescent="0.3">
      <c r="A22" s="4" t="s">
        <v>14</v>
      </c>
      <c r="B22" s="14">
        <v>3700</v>
      </c>
      <c r="C22" s="14">
        <v>3700</v>
      </c>
      <c r="D22" s="14">
        <v>3700</v>
      </c>
      <c r="E22" s="14"/>
      <c r="F22" s="14"/>
      <c r="G22" s="14"/>
      <c r="H22" s="14"/>
      <c r="I22" s="14"/>
      <c r="J22" s="14"/>
      <c r="K22" s="14"/>
      <c r="L22" s="14"/>
      <c r="M22" s="14"/>
      <c r="N22" s="11">
        <f t="shared" si="14"/>
        <v>11100</v>
      </c>
      <c r="O22" s="3"/>
    </row>
    <row r="23" spans="1:15" ht="21.75" customHeight="1" thickBot="1" x14ac:dyDescent="0.3">
      <c r="A23" s="15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5" ht="22.2" customHeight="1" thickBot="1" x14ac:dyDescent="0.3">
      <c r="A24" s="4" t="s">
        <v>1</v>
      </c>
      <c r="B24" s="11">
        <f>5710.1*0.65</f>
        <v>3711.5650000000005</v>
      </c>
      <c r="C24" s="11">
        <f t="shared" ref="C24:D24" si="15">5710.1*0.65</f>
        <v>3711.5650000000005</v>
      </c>
      <c r="D24" s="11">
        <f t="shared" si="15"/>
        <v>3711.5650000000005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>SUM(B24:M24)</f>
        <v>11134.695000000002</v>
      </c>
    </row>
    <row r="25" spans="1:15" ht="24" customHeight="1" thickBot="1" x14ac:dyDescent="0.3">
      <c r="A25" s="4" t="s">
        <v>2</v>
      </c>
      <c r="B25" s="11">
        <f t="shared" ref="B25:D25" si="16">5710.1*0.2</f>
        <v>1142.0200000000002</v>
      </c>
      <c r="C25" s="11">
        <f t="shared" si="16"/>
        <v>1142.0200000000002</v>
      </c>
      <c r="D25" s="11">
        <f t="shared" si="16"/>
        <v>1142.0200000000002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ref="N25:N38" si="17">SUM(B25:M25)</f>
        <v>3426.0600000000004</v>
      </c>
    </row>
    <row r="26" spans="1:15" ht="22.95" customHeight="1" thickBot="1" x14ac:dyDescent="0.3">
      <c r="A26" s="4" t="s">
        <v>3</v>
      </c>
      <c r="B26" s="11">
        <f>169321.59*2.6%</f>
        <v>4402.3613400000004</v>
      </c>
      <c r="C26" s="11">
        <f>169550.58*2.6%</f>
        <v>4408.3150800000003</v>
      </c>
      <c r="D26" s="11">
        <f>180656.64*2.6%</f>
        <v>4697.0726400000003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17"/>
        <v>13507.74906</v>
      </c>
    </row>
    <row r="27" spans="1:15" ht="23.25" customHeight="1" thickBot="1" x14ac:dyDescent="0.3">
      <c r="A27" s="4" t="s">
        <v>4</v>
      </c>
      <c r="B27" s="11">
        <f>151053.48*3%</f>
        <v>4531.6044000000002</v>
      </c>
      <c r="C27" s="11">
        <f>157261.77*3%</f>
        <v>4717.8530999999994</v>
      </c>
      <c r="D27" s="11">
        <f>184224.32*3%</f>
        <v>5526.7295999999997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7"/>
        <v>14776.187099999999</v>
      </c>
    </row>
    <row r="28" spans="1:15" ht="23.25" customHeight="1" thickBot="1" x14ac:dyDescent="0.3">
      <c r="A28" s="4" t="s">
        <v>9</v>
      </c>
      <c r="B28" s="11">
        <f>5710.1*12</f>
        <v>68521.200000000012</v>
      </c>
      <c r="C28" s="11">
        <f t="shared" ref="C28:D28" si="18">5710.1*12</f>
        <v>68521.200000000012</v>
      </c>
      <c r="D28" s="11">
        <f t="shared" si="18"/>
        <v>68521.200000000012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7"/>
        <v>205563.60000000003</v>
      </c>
    </row>
    <row r="29" spans="1:15" ht="26.25" customHeight="1" thickBot="1" x14ac:dyDescent="0.3">
      <c r="A29" s="4" t="s">
        <v>19</v>
      </c>
      <c r="B29" s="11">
        <f>5733.78</f>
        <v>5733.78</v>
      </c>
      <c r="C29" s="11">
        <f>5733.78</f>
        <v>5733.78</v>
      </c>
      <c r="D29" s="11">
        <f>5733.78</f>
        <v>5733.78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7"/>
        <v>17201.34</v>
      </c>
    </row>
    <row r="30" spans="1:15" ht="26.25" customHeight="1" thickBot="1" x14ac:dyDescent="0.3">
      <c r="A30" s="4" t="s">
        <v>20</v>
      </c>
      <c r="B30" s="11">
        <v>0</v>
      </c>
      <c r="C30" s="11">
        <v>0</v>
      </c>
      <c r="D30" s="11"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7"/>
        <v>0</v>
      </c>
    </row>
    <row r="31" spans="1:15" ht="26.25" customHeight="1" thickBot="1" x14ac:dyDescent="0.3">
      <c r="A31" s="4" t="s">
        <v>21</v>
      </c>
      <c r="B31" s="11">
        <v>6806.52</v>
      </c>
      <c r="C31" s="11">
        <v>18544.41</v>
      </c>
      <c r="D31" s="11">
        <v>9578.67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7"/>
        <v>34929.599999999999</v>
      </c>
    </row>
    <row r="32" spans="1:15" ht="26.25" customHeight="1" thickBot="1" x14ac:dyDescent="0.3">
      <c r="A32" s="4" t="s">
        <v>24</v>
      </c>
      <c r="B32" s="11">
        <v>2111.86</v>
      </c>
      <c r="C32" s="11">
        <v>2111.86</v>
      </c>
      <c r="D32" s="11">
        <v>2111.86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7"/>
        <v>6335.58</v>
      </c>
    </row>
    <row r="33" spans="1:14" ht="22.5" customHeight="1" thickBot="1" x14ac:dyDescent="0.3">
      <c r="A33" s="4" t="s">
        <v>6</v>
      </c>
      <c r="B33" s="11">
        <f>5710.1*3.6</f>
        <v>20556.36</v>
      </c>
      <c r="C33" s="11">
        <f t="shared" ref="C33:D33" si="19">5710.1*3.6</f>
        <v>20556.36</v>
      </c>
      <c r="D33" s="11">
        <f t="shared" si="19"/>
        <v>20556.36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7"/>
        <v>61669.08</v>
      </c>
    </row>
    <row r="34" spans="1:14" ht="24" customHeight="1" thickBot="1" x14ac:dyDescent="0.3">
      <c r="A34" s="4" t="s">
        <v>28</v>
      </c>
      <c r="B34" s="11">
        <v>15960.41</v>
      </c>
      <c r="C34" s="11">
        <v>15147.31</v>
      </c>
      <c r="D34" s="11">
        <v>15836.65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7"/>
        <v>46944.37</v>
      </c>
    </row>
    <row r="35" spans="1:14" ht="24" customHeight="1" thickBot="1" x14ac:dyDescent="0.3">
      <c r="A35" s="4" t="s">
        <v>29</v>
      </c>
      <c r="B35" s="11">
        <v>2385</v>
      </c>
      <c r="C35" s="11">
        <v>2263</v>
      </c>
      <c r="D35" s="11">
        <v>2366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7"/>
        <v>7014</v>
      </c>
    </row>
    <row r="36" spans="1:14" ht="24" customHeight="1" thickBot="1" x14ac:dyDescent="0.3">
      <c r="A36" s="4" t="s">
        <v>30</v>
      </c>
      <c r="B36" s="11">
        <v>1744.45</v>
      </c>
      <c r="C36" s="11">
        <v>1744.45</v>
      </c>
      <c r="D36" s="11">
        <v>1744.45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7"/>
        <v>5233.3500000000004</v>
      </c>
    </row>
    <row r="37" spans="1:14" ht="22.95" customHeight="1" thickBot="1" x14ac:dyDescent="0.3">
      <c r="A37" s="4" t="s">
        <v>27</v>
      </c>
      <c r="B37" s="11">
        <v>1000</v>
      </c>
      <c r="C37" s="11">
        <v>1000</v>
      </c>
      <c r="D37" s="11">
        <v>1000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7"/>
        <v>3000</v>
      </c>
    </row>
    <row r="38" spans="1:14" ht="24" customHeight="1" thickBot="1" x14ac:dyDescent="0.3">
      <c r="A38" s="4" t="s">
        <v>10</v>
      </c>
      <c r="B38" s="11">
        <f>2533.4+1644.5+672.7</f>
        <v>4850.5999999999995</v>
      </c>
      <c r="C38" s="11">
        <f>1665.2</f>
        <v>1665.2</v>
      </c>
      <c r="D38" s="11"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>
        <f t="shared" si="17"/>
        <v>6515.7999999999993</v>
      </c>
    </row>
    <row r="39" spans="1:14" ht="22.5" customHeight="1" thickBot="1" x14ac:dyDescent="0.3">
      <c r="A39" s="9" t="s">
        <v>22</v>
      </c>
      <c r="B39" s="10">
        <f t="shared" ref="B39:M39" si="20">SUM(B24:B38)</f>
        <v>143457.73074000003</v>
      </c>
      <c r="C39" s="10">
        <f t="shared" si="20"/>
        <v>151267.32318000004</v>
      </c>
      <c r="D39" s="10">
        <f t="shared" si="20"/>
        <v>142526.35724000001</v>
      </c>
      <c r="E39" s="10">
        <f t="shared" si="20"/>
        <v>0</v>
      </c>
      <c r="F39" s="10">
        <f t="shared" si="20"/>
        <v>0</v>
      </c>
      <c r="G39" s="10">
        <f t="shared" si="20"/>
        <v>0</v>
      </c>
      <c r="H39" s="10">
        <f t="shared" si="20"/>
        <v>0</v>
      </c>
      <c r="I39" s="10">
        <f t="shared" si="20"/>
        <v>0</v>
      </c>
      <c r="J39" s="10">
        <f t="shared" si="20"/>
        <v>0</v>
      </c>
      <c r="K39" s="10">
        <f t="shared" si="20"/>
        <v>0</v>
      </c>
      <c r="L39" s="10">
        <f t="shared" si="20"/>
        <v>0</v>
      </c>
      <c r="M39" s="10">
        <f t="shared" si="20"/>
        <v>0</v>
      </c>
      <c r="N39" s="10">
        <f>SUM(N24:N38)</f>
        <v>437251.41116000002</v>
      </c>
    </row>
    <row r="40" spans="1:14" ht="23.25" customHeight="1" thickBot="1" x14ac:dyDescent="0.3">
      <c r="A40" s="4" t="s">
        <v>5</v>
      </c>
      <c r="B40" s="18">
        <f t="shared" ref="B40:M40" si="21">B15-B39</f>
        <v>12060.749259999953</v>
      </c>
      <c r="C40" s="18">
        <f t="shared" si="21"/>
        <v>10741.446819999983</v>
      </c>
      <c r="D40" s="18">
        <f t="shared" si="21"/>
        <v>47075.762759999983</v>
      </c>
      <c r="E40" s="18">
        <f t="shared" si="21"/>
        <v>0</v>
      </c>
      <c r="F40" s="18">
        <f t="shared" si="21"/>
        <v>0</v>
      </c>
      <c r="G40" s="18">
        <f t="shared" si="21"/>
        <v>0</v>
      </c>
      <c r="H40" s="18">
        <f t="shared" si="21"/>
        <v>0</v>
      </c>
      <c r="I40" s="18">
        <f t="shared" si="21"/>
        <v>0</v>
      </c>
      <c r="J40" s="18">
        <f t="shared" si="21"/>
        <v>0</v>
      </c>
      <c r="K40" s="18">
        <f t="shared" si="21"/>
        <v>0</v>
      </c>
      <c r="L40" s="18">
        <f t="shared" si="21"/>
        <v>0</v>
      </c>
      <c r="M40" s="18">
        <f t="shared" si="21"/>
        <v>0</v>
      </c>
      <c r="N40" s="18">
        <f>N15-N39</f>
        <v>69877.958839999977</v>
      </c>
    </row>
    <row r="41" spans="1:14" ht="23.25" customHeight="1" thickBot="1" x14ac:dyDescent="0.3">
      <c r="A41" s="4" t="s">
        <v>7</v>
      </c>
      <c r="B41" s="14">
        <f t="shared" ref="B41:N41" si="22">B5+B40</f>
        <v>-363194.96074000007</v>
      </c>
      <c r="C41" s="14">
        <f t="shared" si="22"/>
        <v>-352453.51392000006</v>
      </c>
      <c r="D41" s="14">
        <f t="shared" si="22"/>
        <v>-305377.7511600001</v>
      </c>
      <c r="E41" s="14">
        <f t="shared" si="22"/>
        <v>-305377.7511600001</v>
      </c>
      <c r="F41" s="14">
        <f t="shared" si="22"/>
        <v>-305377.7511600001</v>
      </c>
      <c r="G41" s="14">
        <f t="shared" si="22"/>
        <v>-305377.7511600001</v>
      </c>
      <c r="H41" s="14">
        <f t="shared" si="22"/>
        <v>-305377.7511600001</v>
      </c>
      <c r="I41" s="14">
        <f t="shared" si="22"/>
        <v>-305377.7511600001</v>
      </c>
      <c r="J41" s="14">
        <f t="shared" si="22"/>
        <v>-305377.7511600001</v>
      </c>
      <c r="K41" s="14">
        <f t="shared" si="22"/>
        <v>-305377.7511600001</v>
      </c>
      <c r="L41" s="14">
        <f t="shared" si="22"/>
        <v>-305377.7511600001</v>
      </c>
      <c r="M41" s="14">
        <f t="shared" si="22"/>
        <v>-305377.7511600001</v>
      </c>
      <c r="N41" s="14">
        <f t="shared" si="22"/>
        <v>-305377.75116000004</v>
      </c>
    </row>
    <row r="42" spans="1:14" ht="27" customHeight="1" thickBot="1" x14ac:dyDescent="0.3">
      <c r="A42" s="15" t="s">
        <v>11</v>
      </c>
      <c r="B42" s="19">
        <f t="shared" ref="B42:H42" si="23">B6+B15-B7</f>
        <v>-674799.6</v>
      </c>
      <c r="C42" s="19">
        <f t="shared" si="23"/>
        <v>-687088.40999999992</v>
      </c>
      <c r="D42" s="19">
        <f t="shared" si="23"/>
        <v>-683520.73</v>
      </c>
      <c r="E42" s="19">
        <f t="shared" si="23"/>
        <v>-683520.73</v>
      </c>
      <c r="F42" s="19">
        <f t="shared" si="23"/>
        <v>-683520.73</v>
      </c>
      <c r="G42" s="19">
        <f t="shared" si="23"/>
        <v>-683520.73</v>
      </c>
      <c r="H42" s="19">
        <f t="shared" si="23"/>
        <v>-683520.73</v>
      </c>
      <c r="I42" s="19">
        <f t="shared" ref="I42:N42" si="24">I6+I15-I7</f>
        <v>-683520.73</v>
      </c>
      <c r="J42" s="19">
        <f t="shared" si="24"/>
        <v>-683520.73</v>
      </c>
      <c r="K42" s="19">
        <f t="shared" si="24"/>
        <v>-683520.73</v>
      </c>
      <c r="L42" s="19">
        <f t="shared" si="24"/>
        <v>-683520.73</v>
      </c>
      <c r="M42" s="19">
        <f t="shared" si="24"/>
        <v>-683520.73</v>
      </c>
      <c r="N42" s="19">
        <f t="shared" si="24"/>
        <v>-683520.73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2026-06-09T09:38:19Z</cp:lastPrinted>
  <dcterms:created xsi:type="dcterms:W3CDTF">2011-06-06T03:25:48Z</dcterms:created>
  <dcterms:modified xsi:type="dcterms:W3CDTF">2026-06-09T09:40:54Z</dcterms:modified>
</cp:coreProperties>
</file>